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Оперативная" sheetId="1" r:id="rId1"/>
  </sheets>
  <definedNames>
    <definedName name="А2">#REF!</definedName>
    <definedName name="_xlnm.Print_Area" localSheetId="0">'Оперативная'!$A$1:$E$242</definedName>
  </definedNames>
  <calcPr fullCalcOnLoad="1"/>
</workbook>
</file>

<file path=xl/sharedStrings.xml><?xml version="1.0" encoding="utf-8"?>
<sst xmlns="http://schemas.openxmlformats.org/spreadsheetml/2006/main" count="249" uniqueCount="159">
  <si>
    <t>Батыревский</t>
  </si>
  <si>
    <t xml:space="preserve"> П О К А З А Т Е Л И </t>
  </si>
  <si>
    <t>% к плану</t>
  </si>
  <si>
    <t xml:space="preserve">  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</si>
  <si>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</si>
  <si>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</si>
  <si>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</si>
  <si>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</si>
  <si>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</si>
  <si>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</si>
  <si>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</si>
  <si>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</si>
  <si>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</si>
  <si>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</si>
  <si>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</si>
  <si>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</si>
  <si>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</si>
  <si>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</si>
  <si>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</si>
  <si>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</si>
  <si>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</si>
  <si>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</si>
  <si>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</si>
  <si>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</si>
  <si>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</si>
  <si>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</si>
  <si>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</si>
  <si>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</si>
  <si>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</si>
  <si>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</si>
  <si>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</si>
  <si>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</si>
  <si>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</si>
  <si>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</si>
  <si>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</si>
  <si>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</si>
  <si>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</si>
  <si>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</si>
  <si>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</si>
  <si>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План засыпки семян яровых зерновых культур, тонн</t>
  </si>
  <si>
    <t>Необходимое количество минеральных удобрений, тонн д.в.</t>
  </si>
  <si>
    <t>в т.ч. кондиционных, тонн*</t>
  </si>
  <si>
    <t>Наличие минеральных удобрений, тонн д.в.**</t>
  </si>
  <si>
    <t>Наличие семян, тонн*</t>
  </si>
  <si>
    <t>Посеяно горчицы, га</t>
  </si>
  <si>
    <t>2013 г. в % к 2012 г.</t>
  </si>
  <si>
    <t>Посеяно подсолнечника, га</t>
  </si>
  <si>
    <t>Необходимое количество дизельного топлива, тонн д.в.</t>
  </si>
  <si>
    <t>Наличие дизельного топлива, тонн д.в.</t>
  </si>
  <si>
    <t>Необходимое количество автобензина, тонн д.в.</t>
  </si>
  <si>
    <t>Наличие автобензина, тонн д.в.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</si>
  <si>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</si>
  <si>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</si>
  <si>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</si>
  <si>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</si>
  <si>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</si>
  <si>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</si>
  <si>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</si>
  <si>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</si>
  <si>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</si>
  <si>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</si>
  <si>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</si>
  <si>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План навешивания хмеля, га</t>
  </si>
  <si>
    <t>Ожидаемая уборочная площадь (без кукурузы), га</t>
  </si>
  <si>
    <t>Скошено зерновых и зернобобовых культур, га</t>
  </si>
  <si>
    <t>% к  уборочной площади</t>
  </si>
  <si>
    <t>% к  уборочной площади (без кукурузы)</t>
  </si>
  <si>
    <t>в т.ч. пшеницы</t>
  </si>
  <si>
    <t xml:space="preserve">         ячменя</t>
  </si>
  <si>
    <t xml:space="preserve">         ржи</t>
  </si>
  <si>
    <t xml:space="preserve">         кукурузы на зерно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</si>
  <si>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</si>
  <si>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</si>
  <si>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</si>
  <si>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</si>
  <si>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</si>
  <si>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</si>
  <si>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</si>
  <si>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</si>
  <si>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</si>
  <si>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</si>
  <si>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</si>
  <si>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</si>
  <si>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</si>
  <si>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</si>
  <si>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</si>
  <si>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</si>
  <si>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>План уборки овощей, га *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</si>
  <si>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</si>
  <si>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</si>
  <si>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</si>
  <si>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</si>
  <si>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</si>
  <si>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</si>
  <si>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</si>
  <si>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</si>
  <si>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</si>
  <si>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</si>
  <si>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</si>
  <si>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</si>
  <si>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</si>
  <si>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кукуруры на силос,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</si>
  <si>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</si>
  <si>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</si>
  <si>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</si>
  <si>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</si>
  <si>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</si>
  <si>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</si>
  <si>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</si>
  <si>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>в т.ч. пшеница</t>
  </si>
  <si>
    <t xml:space="preserve">          рожь</t>
  </si>
  <si>
    <r>
      <t xml:space="preserve">Укосная площадь многолетних трав </t>
    </r>
    <r>
      <rPr>
        <i/>
        <sz val="17"/>
        <rFont val="Times New Roman"/>
        <family val="1"/>
      </rPr>
      <t>(данные 4-сх районов)</t>
    </r>
    <r>
      <rPr>
        <sz val="17"/>
        <rFont val="Times New Roman"/>
        <family val="1"/>
      </rPr>
      <t>, га</t>
    </r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</si>
  <si>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</si>
  <si>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</si>
  <si>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</si>
  <si>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</si>
  <si>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</si>
  <si>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</si>
  <si>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</si>
  <si>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</si>
  <si>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план заготовки </t>
  </si>
  <si>
    <t xml:space="preserve">        факт. к.ед.</t>
  </si>
  <si>
    <r>
      <t xml:space="preserve">        </t>
    </r>
    <r>
      <rPr>
        <i/>
        <sz val="17"/>
        <rFont val="Times New Roman"/>
        <family val="1"/>
      </rPr>
      <t>в % к плану</t>
    </r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</si>
  <si>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</si>
  <si>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</si>
  <si>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</si>
  <si>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</si>
  <si>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</si>
  <si>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</si>
  <si>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</si>
  <si>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</si>
  <si>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</si>
  <si>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</si>
  <si>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</si>
  <si>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</si>
  <si>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Поголовье скота (без свиней птицы), усл.голов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</si>
  <si>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</si>
  <si>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</si>
  <si>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пострадавших хозяйств от ЧС</t>
  </si>
  <si>
    <t>Сумма фактических затрат, млн. руб</t>
  </si>
  <si>
    <t>260*</t>
  </si>
  <si>
    <t>Сумма материального ущерба, млн. руб</t>
  </si>
  <si>
    <t>700*</t>
  </si>
  <si>
    <t>Посеяно кукурузы на корм, га</t>
  </si>
  <si>
    <t>Посеяно подсолнечник, га</t>
  </si>
  <si>
    <t>На соответ. период 2017 г.</t>
  </si>
  <si>
    <t>Всего период 2018 г.</t>
  </si>
  <si>
    <t>Посеяно лук-севок, га</t>
  </si>
  <si>
    <t>Всего кормов без зеленых кормов план, тонн к. ед.</t>
  </si>
  <si>
    <t>Поголовье скота (без свиней, птицы), усл.голов (по данным на 01.05)</t>
  </si>
  <si>
    <t xml:space="preserve">на 1 усл. голову к.р.с. (без свиней и птицы), ц. к.ед. </t>
  </si>
  <si>
    <r>
      <t xml:space="preserve">Всего зерновых и зернобобовых культур </t>
    </r>
    <r>
      <rPr>
        <i/>
        <sz val="14"/>
        <rFont val="Times New Roman"/>
        <family val="1"/>
      </rPr>
      <t>(расчетная)</t>
    </r>
    <r>
      <rPr>
        <sz val="14"/>
        <rFont val="Times New Roman"/>
        <family val="1"/>
      </rPr>
      <t>, га</t>
    </r>
  </si>
  <si>
    <t>Укосная площадь многолетних трав, га                                                                                             (на 2018 г. данные 4-сх)</t>
  </si>
  <si>
    <t xml:space="preserve">        ячменя</t>
  </si>
  <si>
    <t>Валово сбор лука-севка, тонн</t>
  </si>
  <si>
    <t xml:space="preserve">          пшеница</t>
  </si>
  <si>
    <t>Убрано лук - севка,га</t>
  </si>
  <si>
    <t>Валово сбор картофеля, тонн</t>
  </si>
  <si>
    <t>Информация о сельскохозяйственных работах по состоянию на 21 августа 2018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</si>
</sst>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72" fontId="5" fillId="0" borderId="12" xfId="56" applyNumberFormat="1" applyFont="1" applyFill="1" applyBorder="1" applyAlignment="1">
      <alignment horizontal="center" vertical="center"/>
    </xf>
    <xf numFmtId="172" fontId="6" fillId="0" borderId="12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72" fontId="6" fillId="0" borderId="14" xfId="56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9" fontId="5" fillId="0" borderId="13" xfId="56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2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" fillId="0" borderId="12" xfId="56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56" applyNumberFormat="1" applyFont="1" applyFill="1" applyBorder="1" applyAlignment="1">
      <alignment horizontal="center" vertical="center"/>
    </xf>
    <xf numFmtId="172" fontId="6" fillId="0" borderId="12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3" fontId="5" fillId="0" borderId="13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2" fontId="5" fillId="0" borderId="12" xfId="56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0" fontId="4" fillId="0" borderId="12" xfId="56" applyNumberFormat="1" applyFont="1" applyFill="1" applyBorder="1" applyAlignment="1">
      <alignment horizontal="center" vertical="center"/>
    </xf>
    <xf numFmtId="9" fontId="7" fillId="0" borderId="13" xfId="56" applyFont="1" applyFill="1" applyBorder="1" applyAlignment="1">
      <alignment horizontal="center" vertical="center" wrapText="1"/>
    </xf>
    <xf numFmtId="9" fontId="5" fillId="0" borderId="13" xfId="56" applyFont="1" applyFill="1" applyBorder="1" applyAlignment="1">
      <alignment horizontal="center" vertical="center" wrapText="1"/>
    </xf>
    <xf numFmtId="9" fontId="5" fillId="0" borderId="12" xfId="56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7" fillId="0" borderId="13" xfId="56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6" fillId="0" borderId="12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56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12" xfId="56" applyNumberFormat="1" applyFont="1" applyFill="1" applyBorder="1" applyAlignment="1">
      <alignment horizontal="center" vertical="center"/>
    </xf>
    <xf numFmtId="1" fontId="6" fillId="0" borderId="14" xfId="56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 vertical="center" wrapText="1"/>
    </xf>
    <xf numFmtId="0" fontId="3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172" fontId="16" fillId="0" borderId="12" xfId="56" applyNumberFormat="1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left" vertical="center" wrapText="1"/>
    </xf>
    <xf numFmtId="3" fontId="15" fillId="26" borderId="13" xfId="0" applyNumberFormat="1" applyFont="1" applyFill="1" applyBorder="1" applyAlignment="1">
      <alignment horizontal="center" vertical="center" wrapText="1"/>
    </xf>
    <xf numFmtId="3" fontId="16" fillId="26" borderId="13" xfId="0" applyNumberFormat="1" applyFont="1" applyFill="1" applyBorder="1" applyAlignment="1">
      <alignment horizontal="center" vertical="center" wrapText="1"/>
    </xf>
    <xf numFmtId="172" fontId="16" fillId="26" borderId="12" xfId="56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indent="1"/>
    </xf>
    <xf numFmtId="172" fontId="18" fillId="0" borderId="14" xfId="5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indent="2"/>
    </xf>
    <xf numFmtId="0" fontId="15" fillId="0" borderId="11" xfId="0" applyFont="1" applyFill="1" applyBorder="1" applyAlignment="1">
      <alignment horizontal="left" vertical="center" wrapText="1" indent="7"/>
    </xf>
    <xf numFmtId="3" fontId="18" fillId="26" borderId="14" xfId="0" applyNumberFormat="1" applyFont="1" applyFill="1" applyBorder="1" applyAlignment="1">
      <alignment horizontal="center" vertical="center" wrapText="1"/>
    </xf>
    <xf numFmtId="3" fontId="16" fillId="26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2" xfId="56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72" fontId="16" fillId="0" borderId="13" xfId="56" applyNumberFormat="1" applyFont="1" applyFill="1" applyBorder="1" applyAlignment="1">
      <alignment horizontal="center" vertical="center" wrapText="1"/>
    </xf>
    <xf numFmtId="1" fontId="18" fillId="0" borderId="12" xfId="56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 wrapText="1"/>
    </xf>
    <xf numFmtId="172" fontId="18" fillId="0" borderId="12" xfId="56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>
      <alignment horizontal="center" vertical="center" wrapText="1"/>
    </xf>
    <xf numFmtId="1" fontId="15" fillId="0" borderId="12" xfId="56" applyNumberFormat="1" applyFont="1" applyFill="1" applyBorder="1" applyAlignment="1">
      <alignment horizontal="center" vertical="center"/>
    </xf>
    <xf numFmtId="10" fontId="16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 wrapText="1"/>
    </xf>
    <xf numFmtId="172" fontId="15" fillId="0" borderId="12" xfId="56" applyNumberFormat="1" applyFont="1" applyFill="1" applyBorder="1" applyAlignment="1">
      <alignment horizontal="center" vertical="center"/>
    </xf>
    <xf numFmtId="172" fontId="16" fillId="0" borderId="12" xfId="56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 wrapText="1"/>
    </xf>
    <xf numFmtId="0" fontId="15" fillId="0" borderId="12" xfId="56" applyNumberFormat="1" applyFont="1" applyFill="1" applyBorder="1" applyAlignment="1">
      <alignment horizontal="center" vertical="center"/>
    </xf>
    <xf numFmtId="173" fontId="16" fillId="0" borderId="12" xfId="0" applyNumberFormat="1" applyFont="1" applyFill="1" applyBorder="1" applyAlignment="1">
      <alignment horizontal="center" vertical="center" wrapText="1"/>
    </xf>
    <xf numFmtId="3" fontId="17" fillId="0" borderId="12" xfId="56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 wrapText="1"/>
    </xf>
    <xf numFmtId="174" fontId="15" fillId="0" borderId="12" xfId="56" applyNumberFormat="1" applyFont="1" applyFill="1" applyBorder="1" applyAlignment="1">
      <alignment horizontal="center" vertical="center"/>
    </xf>
    <xf numFmtId="173" fontId="16" fillId="0" borderId="13" xfId="0" applyNumberFormat="1" applyFont="1" applyFill="1" applyBorder="1" applyAlignment="1">
      <alignment horizontal="center" vertical="center" wrapText="1"/>
    </xf>
    <xf numFmtId="173" fontId="16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72" fontId="18" fillId="0" borderId="13" xfId="56" applyNumberFormat="1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12" xfId="56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172" fontId="21" fillId="0" borderId="12" xfId="56" applyNumberFormat="1" applyFont="1" applyFill="1" applyBorder="1" applyAlignment="1">
      <alignment horizontal="center" vertical="center" wrapText="1"/>
    </xf>
    <xf numFmtId="0" fontId="21" fillId="0" borderId="12" xfId="56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0" fillId="0" borderId="13" xfId="56" applyNumberFormat="1" applyFont="1" applyFill="1" applyBorder="1" applyAlignment="1">
      <alignment horizontal="center" vertical="center"/>
    </xf>
    <xf numFmtId="0" fontId="21" fillId="0" borderId="13" xfId="56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173" fontId="20" fillId="0" borderId="12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172" fontId="21" fillId="0" borderId="13" xfId="56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72" fontId="20" fillId="0" borderId="12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1" fontId="21" fillId="0" borderId="12" xfId="56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172" fontId="20" fillId="0" borderId="12" xfId="56" applyNumberFormat="1" applyFont="1" applyFill="1" applyBorder="1" applyAlignment="1">
      <alignment horizontal="center" vertical="center" wrapText="1"/>
    </xf>
    <xf numFmtId="1" fontId="20" fillId="0" borderId="12" xfId="56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173" fontId="20" fillId="0" borderId="12" xfId="0" applyNumberFormat="1" applyFont="1" applyFill="1" applyBorder="1" applyAlignment="1">
      <alignment horizontal="center" vertical="center"/>
    </xf>
    <xf numFmtId="172" fontId="20" fillId="0" borderId="12" xfId="56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textRotation="90" wrapText="1"/>
    </xf>
    <xf numFmtId="0" fontId="11" fillId="0" borderId="2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272"/>
  <sheetViews>
    <sheetView tabSelected="1" view="pageBreakPreview" zoomScale="75" zoomScaleNormal="50" zoomScaleSheetLayoutView="75" zoomScalePageLayoutView="8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42" sqref="E242"/>
    </sheetView>
  </sheetViews>
  <sheetFormatPr defaultColWidth="9.00390625" defaultRowHeight="12.75" outlineLevelRow="1"/>
  <cols>
    <col min="1" max="1" width="87.875" style="4" customWidth="1"/>
    <col min="2" max="2" width="14.375" style="3" customWidth="1"/>
    <col min="3" max="3" width="13.25390625" style="3" customWidth="1"/>
    <col min="4" max="4" width="15.625" style="3" hidden="1" customWidth="1"/>
    <col min="5" max="5" width="14.875" style="31" customWidth="1"/>
    <col min="6" max="18" width="9.125" style="31" customWidth="1"/>
    <col min="19" max="16384" width="9.125" style="1" customWidth="1"/>
  </cols>
  <sheetData>
    <row r="1" spans="1:4" ht="16.5" hidden="1">
      <c r="A1" s="31"/>
      <c r="B1" s="9"/>
      <c r="C1" s="9"/>
      <c r="D1" s="9"/>
    </row>
    <row r="2" spans="1:18" s="2" customFormat="1" ht="50.25" customHeight="1">
      <c r="A2" s="159" t="s">
        <v>158</v>
      </c>
      <c r="B2" s="159"/>
      <c r="C2" s="159"/>
      <c r="D2" s="159"/>
      <c r="E2" s="15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0.75" customHeight="1" thickBot="1">
      <c r="A3" s="16" t="s">
        <v>21</v>
      </c>
      <c r="B3" s="16"/>
      <c r="C3" s="16"/>
      <c r="D3" s="16"/>
      <c r="E3" s="16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3" customFormat="1" ht="21" customHeight="1" thickBot="1">
      <c r="A4" s="160" t="s">
        <v>1</v>
      </c>
      <c r="B4" s="163" t="s">
        <v>145</v>
      </c>
      <c r="C4" s="163" t="s">
        <v>146</v>
      </c>
      <c r="D4" s="166" t="s">
        <v>45</v>
      </c>
      <c r="E4" s="7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5" s="9" customFormat="1" ht="48.75" customHeight="1">
      <c r="A5" s="161"/>
      <c r="B5" s="164"/>
      <c r="C5" s="164"/>
      <c r="D5" s="167"/>
      <c r="E5" s="157" t="s">
        <v>0</v>
      </c>
    </row>
    <row r="6" spans="1:5" s="9" customFormat="1" ht="49.5" customHeight="1" thickBot="1">
      <c r="A6" s="162"/>
      <c r="B6" s="165"/>
      <c r="C6" s="165"/>
      <c r="D6" s="168"/>
      <c r="E6" s="158"/>
    </row>
    <row r="7" spans="1:5" s="9" customFormat="1" ht="24.75" customHeight="1" hidden="1">
      <c r="A7" s="23" t="s">
        <v>39</v>
      </c>
      <c r="B7" s="12">
        <v>49234</v>
      </c>
      <c r="C7" s="12">
        <f>SUM(E7:E7)</f>
        <v>3498</v>
      </c>
      <c r="D7" s="38">
        <f>C7/B7</f>
        <v>0.07104846244465207</v>
      </c>
      <c r="E7" s="67">
        <v>3498</v>
      </c>
    </row>
    <row r="8" spans="1:5" s="17" customFormat="1" ht="24.75" customHeight="1" hidden="1">
      <c r="A8" s="7" t="s">
        <v>43</v>
      </c>
      <c r="B8" s="12">
        <v>49831</v>
      </c>
      <c r="C8" s="12">
        <f>SUM(E8:E8)</f>
        <v>3872</v>
      </c>
      <c r="D8" s="38">
        <f>C8/B8</f>
        <v>0.07770263490598223</v>
      </c>
      <c r="E8" s="67">
        <v>3872</v>
      </c>
    </row>
    <row r="9" spans="1:5" s="17" customFormat="1" ht="24.75" customHeight="1" hidden="1">
      <c r="A9" s="39" t="s">
        <v>27</v>
      </c>
      <c r="B9" s="22">
        <f>B8/B7</f>
        <v>1.0121257667465573</v>
      </c>
      <c r="C9" s="22">
        <f>C8/C7</f>
        <v>1.1069182389937107</v>
      </c>
      <c r="D9" s="24">
        <f>D8/D7</f>
        <v>1.0936568115955199</v>
      </c>
      <c r="E9" s="25">
        <f>E8/E7</f>
        <v>1.1069182389937107</v>
      </c>
    </row>
    <row r="10" spans="1:5" s="17" customFormat="1" ht="24.75" customHeight="1" hidden="1">
      <c r="A10" s="7" t="s">
        <v>41</v>
      </c>
      <c r="B10" s="12">
        <v>44378</v>
      </c>
      <c r="C10" s="12">
        <f>SUM(E10:E10)</f>
        <v>3825</v>
      </c>
      <c r="D10" s="38">
        <f>C10/B10</f>
        <v>0.08619135607733562</v>
      </c>
      <c r="E10" s="40">
        <v>3825</v>
      </c>
    </row>
    <row r="11" spans="1:5" s="17" customFormat="1" ht="24.75" customHeight="1" hidden="1">
      <c r="A11" s="7" t="s">
        <v>29</v>
      </c>
      <c r="B11" s="22">
        <v>0.89</v>
      </c>
      <c r="C11" s="22">
        <v>0.93</v>
      </c>
      <c r="D11" s="24">
        <f>D10/D8</f>
        <v>1.1092462460458965</v>
      </c>
      <c r="E11" s="41">
        <v>0.99</v>
      </c>
    </row>
    <row r="12" spans="1:5" s="17" customFormat="1" ht="24.75" customHeight="1" hidden="1">
      <c r="A12" s="39" t="s">
        <v>6</v>
      </c>
      <c r="B12" s="12">
        <v>27084</v>
      </c>
      <c r="C12" s="12">
        <f>SUM(E12:E12)</f>
        <v>2785</v>
      </c>
      <c r="D12" s="38">
        <f>C12/B12</f>
        <v>0.10282823807413971</v>
      </c>
      <c r="E12" s="47">
        <v>2785</v>
      </c>
    </row>
    <row r="13" spans="1:5" s="17" customFormat="1" ht="24.75" customHeight="1" hidden="1">
      <c r="A13" s="39" t="s">
        <v>12</v>
      </c>
      <c r="B13" s="24"/>
      <c r="C13" s="24">
        <f>C12/C8</f>
        <v>0.7192665289256198</v>
      </c>
      <c r="D13" s="24">
        <f>D12/D8</f>
        <v>1.3233558707315225</v>
      </c>
      <c r="E13" s="25"/>
    </row>
    <row r="14" spans="1:5" s="17" customFormat="1" ht="24.75" customHeight="1" hidden="1">
      <c r="A14" s="10" t="s">
        <v>7</v>
      </c>
      <c r="B14" s="12"/>
      <c r="C14" s="12">
        <f>SUM(E14:E14)</f>
        <v>0</v>
      </c>
      <c r="D14" s="38" t="e">
        <f>C14/B14</f>
        <v>#DIV/0!</v>
      </c>
      <c r="E14" s="40"/>
    </row>
    <row r="15" spans="1:5" s="17" customFormat="1" ht="24.75" customHeight="1" hidden="1">
      <c r="A15" s="5" t="s">
        <v>57</v>
      </c>
      <c r="B15" s="12">
        <v>28975</v>
      </c>
      <c r="C15" s="12">
        <f>SUM(E15:E15)</f>
        <v>5540</v>
      </c>
      <c r="D15" s="38">
        <f>C15/B15</f>
        <v>0.1911993097497843</v>
      </c>
      <c r="E15" s="40">
        <v>5540</v>
      </c>
    </row>
    <row r="16" spans="1:5" s="17" customFormat="1" ht="24.75" customHeight="1" hidden="1">
      <c r="A16" s="39" t="s">
        <v>11</v>
      </c>
      <c r="B16" s="48"/>
      <c r="C16" s="48" t="e">
        <f>C15/C14</f>
        <v>#DIV/0!</v>
      </c>
      <c r="D16" s="48" t="e">
        <f>D15/D14</f>
        <v>#DIV/0!</v>
      </c>
      <c r="E16" s="25" t="e">
        <f>E15/E14</f>
        <v>#DIV/0!</v>
      </c>
    </row>
    <row r="17" spans="1:5" s="17" customFormat="1" ht="24.75" customHeight="1" hidden="1">
      <c r="A17" s="7" t="s">
        <v>40</v>
      </c>
      <c r="B17" s="12">
        <v>20000</v>
      </c>
      <c r="C17" s="11">
        <f>SUM(E17:E17)</f>
        <v>1637.3</v>
      </c>
      <c r="D17" s="38">
        <f>C17/B17</f>
        <v>0.081865</v>
      </c>
      <c r="E17" s="20">
        <v>1637.3</v>
      </c>
    </row>
    <row r="18" spans="1:6" s="9" customFormat="1" ht="24.75" customHeight="1" hidden="1">
      <c r="A18" s="7" t="s">
        <v>42</v>
      </c>
      <c r="B18" s="37">
        <v>10278.1</v>
      </c>
      <c r="C18" s="36">
        <f>SUM(E18:E18)</f>
        <v>1018</v>
      </c>
      <c r="D18" s="26">
        <f>C18/B18</f>
        <v>0.09904554343701656</v>
      </c>
      <c r="E18" s="20">
        <v>1018</v>
      </c>
      <c r="F18" s="33"/>
    </row>
    <row r="19" spans="1:6" s="9" customFormat="1" ht="24.75" customHeight="1" hidden="1">
      <c r="A19" s="5" t="s">
        <v>28</v>
      </c>
      <c r="B19" s="24">
        <f>B18/B17</f>
        <v>0.5139050000000001</v>
      </c>
      <c r="C19" s="24">
        <f>C18/C17</f>
        <v>0.6217553288951323</v>
      </c>
      <c r="D19" s="24">
        <f>D18/D17</f>
        <v>1.20986433075205</v>
      </c>
      <c r="E19" s="25">
        <f>E18/E17</f>
        <v>0.6217553288951323</v>
      </c>
      <c r="F19" s="34"/>
    </row>
    <row r="20" spans="1:5" s="17" customFormat="1" ht="24.75" customHeight="1" hidden="1">
      <c r="A20" s="7" t="s">
        <v>47</v>
      </c>
      <c r="B20" s="12">
        <v>8130</v>
      </c>
      <c r="C20" s="11">
        <f>SUM(E20:E20)</f>
        <v>600</v>
      </c>
      <c r="D20" s="38">
        <f>C20/B20</f>
        <v>0.07380073800738007</v>
      </c>
      <c r="E20" s="40">
        <v>600</v>
      </c>
    </row>
    <row r="21" spans="1:6" s="9" customFormat="1" ht="24.75" customHeight="1" hidden="1">
      <c r="A21" s="7" t="s">
        <v>48</v>
      </c>
      <c r="B21" s="37">
        <v>5512.7</v>
      </c>
      <c r="C21" s="36">
        <f>SUM(E21:E21)</f>
        <v>510</v>
      </c>
      <c r="D21" s="26">
        <f>C21/B21</f>
        <v>0.09251365029840188</v>
      </c>
      <c r="E21" s="20">
        <v>510</v>
      </c>
      <c r="F21" s="33"/>
    </row>
    <row r="22" spans="1:6" s="9" customFormat="1" ht="24.75" customHeight="1" hidden="1">
      <c r="A22" s="5" t="s">
        <v>28</v>
      </c>
      <c r="B22" s="24">
        <f>B21/B20</f>
        <v>0.6780688806888069</v>
      </c>
      <c r="C22" s="24">
        <f>C21/C20</f>
        <v>0.85</v>
      </c>
      <c r="D22" s="24">
        <f>D21/D20</f>
        <v>1.2535599615433455</v>
      </c>
      <c r="E22" s="25">
        <f>E21/E20</f>
        <v>0.85</v>
      </c>
      <c r="F22" s="34"/>
    </row>
    <row r="23" spans="1:5" s="17" customFormat="1" ht="24.75" customHeight="1" hidden="1">
      <c r="A23" s="7" t="s">
        <v>49</v>
      </c>
      <c r="B23" s="12">
        <v>1800</v>
      </c>
      <c r="C23" s="11">
        <f>SUM(E23:E23)</f>
        <v>130</v>
      </c>
      <c r="D23" s="38">
        <f>C23/B23</f>
        <v>0.07222222222222222</v>
      </c>
      <c r="E23" s="40">
        <v>130</v>
      </c>
    </row>
    <row r="24" spans="1:6" s="9" customFormat="1" ht="24.75" customHeight="1" hidden="1">
      <c r="A24" s="7" t="s">
        <v>50</v>
      </c>
      <c r="B24" s="37">
        <v>624.5</v>
      </c>
      <c r="C24" s="36">
        <f>SUM(E24:E24)</f>
        <v>110</v>
      </c>
      <c r="D24" s="26">
        <f>C24/B24</f>
        <v>0.17614091273018415</v>
      </c>
      <c r="E24" s="20">
        <v>110</v>
      </c>
      <c r="F24" s="33"/>
    </row>
    <row r="25" spans="1:6" s="9" customFormat="1" ht="24.75" customHeight="1" hidden="1">
      <c r="A25" s="5" t="s">
        <v>28</v>
      </c>
      <c r="B25" s="24">
        <f>B24/B23</f>
        <v>0.34694444444444444</v>
      </c>
      <c r="C25" s="24">
        <f>C24/C23</f>
        <v>0.8461538461538461</v>
      </c>
      <c r="D25" s="24">
        <f>D24/D23</f>
        <v>2.4388741762640884</v>
      </c>
      <c r="E25" s="25">
        <f>E24/E23</f>
        <v>0.8461538461538461</v>
      </c>
      <c r="F25" s="34"/>
    </row>
    <row r="26" spans="1:6" s="9" customFormat="1" ht="24.75" customHeight="1" hidden="1">
      <c r="A26" s="7" t="s">
        <v>51</v>
      </c>
      <c r="B26" s="43">
        <v>0.89</v>
      </c>
      <c r="C26" s="44">
        <v>0.92</v>
      </c>
      <c r="D26" s="45">
        <f>C26/B26</f>
        <v>1.0337078651685394</v>
      </c>
      <c r="E26" s="46">
        <v>0.96</v>
      </c>
      <c r="F26" s="33"/>
    </row>
    <row r="27" spans="1:6" s="9" customFormat="1" ht="24.75" customHeight="1" hidden="1">
      <c r="A27" s="7" t="s">
        <v>52</v>
      </c>
      <c r="B27" s="43">
        <v>0.9</v>
      </c>
      <c r="C27" s="44">
        <v>0.94</v>
      </c>
      <c r="D27" s="45">
        <f>C27/B27</f>
        <v>1.0444444444444443</v>
      </c>
      <c r="E27" s="46">
        <v>0.98</v>
      </c>
      <c r="F27" s="33"/>
    </row>
    <row r="28" spans="1:6" s="9" customFormat="1" ht="24.75" customHeight="1" hidden="1">
      <c r="A28" s="7" t="s">
        <v>53</v>
      </c>
      <c r="B28" s="43">
        <v>0.93</v>
      </c>
      <c r="C28" s="44">
        <v>0.93</v>
      </c>
      <c r="D28" s="45">
        <f>C28/B28</f>
        <v>1</v>
      </c>
      <c r="E28" s="46">
        <v>1</v>
      </c>
      <c r="F28" s="33"/>
    </row>
    <row r="29" spans="1:6" s="9" customFormat="1" ht="24.75" customHeight="1" hidden="1">
      <c r="A29" s="7" t="s">
        <v>54</v>
      </c>
      <c r="B29" s="43">
        <v>0.92</v>
      </c>
      <c r="C29" s="44">
        <v>0.93</v>
      </c>
      <c r="D29" s="45">
        <f>C29/B29</f>
        <v>1.0108695652173914</v>
      </c>
      <c r="E29" s="46">
        <v>0.95</v>
      </c>
      <c r="F29" s="33"/>
    </row>
    <row r="30" spans="1:5" s="17" customFormat="1" ht="22.5" customHeight="1" hidden="1">
      <c r="A30" s="6" t="s">
        <v>30</v>
      </c>
      <c r="B30" s="13"/>
      <c r="C30" s="11"/>
      <c r="D30" s="38"/>
      <c r="E30" s="13"/>
    </row>
    <row r="31" spans="1:5" s="17" customFormat="1" ht="22.5" customHeight="1" hidden="1">
      <c r="A31" s="5" t="s">
        <v>10</v>
      </c>
      <c r="B31" s="29"/>
      <c r="C31" s="38"/>
      <c r="D31" s="38"/>
      <c r="E31" s="29"/>
    </row>
    <row r="32" spans="1:5" s="17" customFormat="1" ht="22.5" customHeight="1" hidden="1">
      <c r="A32" s="7" t="s">
        <v>37</v>
      </c>
      <c r="B32" s="18"/>
      <c r="C32" s="11"/>
      <c r="D32" s="38"/>
      <c r="E32" s="18"/>
    </row>
    <row r="33" spans="1:5" s="17" customFormat="1" ht="22.5" customHeight="1" hidden="1">
      <c r="A33" s="39" t="s">
        <v>8</v>
      </c>
      <c r="B33" s="18"/>
      <c r="C33" s="11"/>
      <c r="D33" s="38"/>
      <c r="E33" s="18"/>
    </row>
    <row r="34" spans="1:5" s="17" customFormat="1" ht="22.5" customHeight="1" hidden="1">
      <c r="A34" s="5" t="s">
        <v>4</v>
      </c>
      <c r="B34" s="29"/>
      <c r="C34" s="38"/>
      <c r="D34" s="38"/>
      <c r="E34" s="29"/>
    </row>
    <row r="35" spans="1:5" s="17" customFormat="1" ht="22.5" customHeight="1" hidden="1">
      <c r="A35" s="39" t="s">
        <v>36</v>
      </c>
      <c r="B35" s="13"/>
      <c r="C35" s="11"/>
      <c r="D35" s="38"/>
      <c r="E35" s="13"/>
    </row>
    <row r="36" spans="1:5" s="17" customFormat="1" ht="22.5" customHeight="1" hidden="1">
      <c r="A36" s="39" t="s">
        <v>10</v>
      </c>
      <c r="B36" s="15"/>
      <c r="C36" s="14"/>
      <c r="D36" s="14"/>
      <c r="E36" s="15"/>
    </row>
    <row r="37" spans="1:5" s="17" customFormat="1" ht="22.5" customHeight="1" hidden="1">
      <c r="A37" s="6" t="s">
        <v>31</v>
      </c>
      <c r="B37" s="13"/>
      <c r="C37" s="11"/>
      <c r="D37" s="38"/>
      <c r="E37" s="13"/>
    </row>
    <row r="38" spans="1:5" s="17" customFormat="1" ht="22.5" customHeight="1" hidden="1">
      <c r="A38" s="5" t="s">
        <v>10</v>
      </c>
      <c r="B38" s="29"/>
      <c r="C38" s="38"/>
      <c r="D38" s="38"/>
      <c r="E38" s="29"/>
    </row>
    <row r="39" spans="1:5" s="17" customFormat="1" ht="22.5" customHeight="1" hidden="1">
      <c r="A39" s="27" t="s">
        <v>5</v>
      </c>
      <c r="B39" s="42"/>
      <c r="C39" s="11"/>
      <c r="D39" s="38"/>
      <c r="E39" s="42"/>
    </row>
    <row r="40" spans="1:5" s="17" customFormat="1" ht="22.5" customHeight="1" hidden="1">
      <c r="A40" s="6" t="s">
        <v>32</v>
      </c>
      <c r="B40" s="13"/>
      <c r="C40" s="11"/>
      <c r="D40" s="38"/>
      <c r="E40" s="13"/>
    </row>
    <row r="41" spans="1:5" s="17" customFormat="1" ht="22.5" customHeight="1" hidden="1">
      <c r="A41" s="5" t="s">
        <v>2</v>
      </c>
      <c r="B41" s="29"/>
      <c r="C41" s="38"/>
      <c r="D41" s="38"/>
      <c r="E41" s="29"/>
    </row>
    <row r="42" spans="1:5" s="17" customFormat="1" ht="0.75" customHeight="1" hidden="1">
      <c r="A42" s="30" t="s">
        <v>13</v>
      </c>
      <c r="B42" s="13"/>
      <c r="C42" s="11"/>
      <c r="D42" s="38"/>
      <c r="E42" s="13"/>
    </row>
    <row r="43" spans="1:6" s="9" customFormat="1" ht="22.5" customHeight="1" hidden="1">
      <c r="A43" s="71" t="s">
        <v>9</v>
      </c>
      <c r="B43" s="72">
        <v>13540</v>
      </c>
      <c r="C43" s="73">
        <f>E43</f>
        <v>14045</v>
      </c>
      <c r="D43" s="74"/>
      <c r="E43" s="72">
        <v>14045</v>
      </c>
      <c r="F43" s="33"/>
    </row>
    <row r="44" spans="1:6" s="69" customFormat="1" ht="22.5" customHeight="1" hidden="1">
      <c r="A44" s="75" t="s">
        <v>38</v>
      </c>
      <c r="B44" s="76">
        <v>13541</v>
      </c>
      <c r="C44" s="77">
        <f>SUM(E44:E44)</f>
        <v>14045</v>
      </c>
      <c r="D44" s="78">
        <f>C44/B44</f>
        <v>1.0372202939221624</v>
      </c>
      <c r="E44" s="76">
        <v>14045</v>
      </c>
      <c r="F44" s="68"/>
    </row>
    <row r="45" spans="1:6" s="9" customFormat="1" ht="22.5" customHeight="1" hidden="1">
      <c r="A45" s="79" t="s">
        <v>2</v>
      </c>
      <c r="B45" s="80">
        <f>B44/B43</f>
        <v>1.0000738552437223</v>
      </c>
      <c r="C45" s="81">
        <f>E45</f>
        <v>1</v>
      </c>
      <c r="D45" s="81"/>
      <c r="E45" s="80">
        <f>E44/E43</f>
        <v>1</v>
      </c>
      <c r="F45" s="34"/>
    </row>
    <row r="46" spans="1:6" s="9" customFormat="1" ht="22.5" customHeight="1" hidden="1">
      <c r="A46" s="82" t="s">
        <v>151</v>
      </c>
      <c r="B46" s="83"/>
      <c r="C46" s="73"/>
      <c r="D46" s="74"/>
      <c r="E46" s="83"/>
      <c r="F46" s="34"/>
    </row>
    <row r="47" spans="1:6" s="9" customFormat="1" ht="22.5" customHeight="1" hidden="1">
      <c r="A47" s="82" t="s">
        <v>22</v>
      </c>
      <c r="B47" s="83">
        <v>10940</v>
      </c>
      <c r="C47" s="73">
        <f>E47</f>
        <v>12498</v>
      </c>
      <c r="D47" s="74"/>
      <c r="E47" s="83">
        <v>12498</v>
      </c>
      <c r="F47" s="34"/>
    </row>
    <row r="48" spans="1:6" s="9" customFormat="1" ht="22.5" customHeight="1" hidden="1" outlineLevel="1">
      <c r="A48" s="82" t="s">
        <v>23</v>
      </c>
      <c r="B48" s="83">
        <v>6408</v>
      </c>
      <c r="C48" s="73">
        <f>E48</f>
        <v>10162</v>
      </c>
      <c r="D48" s="74"/>
      <c r="E48" s="83">
        <v>10162</v>
      </c>
      <c r="F48" s="34"/>
    </row>
    <row r="49" spans="1:6" s="9" customFormat="1" ht="22.5" customHeight="1" hidden="1" outlineLevel="1">
      <c r="A49" s="84" t="s">
        <v>35</v>
      </c>
      <c r="B49" s="85"/>
      <c r="C49" s="74"/>
      <c r="D49" s="74"/>
      <c r="E49" s="85"/>
      <c r="F49" s="34"/>
    </row>
    <row r="50" spans="1:6" s="9" customFormat="1" ht="22.5" customHeight="1" hidden="1" outlineLevel="1">
      <c r="A50" s="86" t="s">
        <v>33</v>
      </c>
      <c r="B50" s="83"/>
      <c r="C50" s="73">
        <f>SUM(E50:E50)</f>
        <v>0</v>
      </c>
      <c r="D50" s="74" t="e">
        <f>C50/B50</f>
        <v>#DIV/0!</v>
      </c>
      <c r="E50" s="83"/>
      <c r="F50" s="34"/>
    </row>
    <row r="51" spans="1:6" s="9" customFormat="1" ht="22.5" customHeight="1" hidden="1" outlineLevel="1">
      <c r="A51" s="87" t="s">
        <v>34</v>
      </c>
      <c r="B51" s="83"/>
      <c r="C51" s="73">
        <f>SUM(E51:E51)</f>
        <v>0</v>
      </c>
      <c r="D51" s="74" t="e">
        <f>C51/B51</f>
        <v>#DIV/0!</v>
      </c>
      <c r="E51" s="83"/>
      <c r="F51" s="34"/>
    </row>
    <row r="52" spans="1:6" s="9" customFormat="1" ht="22.5" customHeight="1" hidden="1" outlineLevel="1">
      <c r="A52" s="82" t="s">
        <v>23</v>
      </c>
      <c r="B52" s="83"/>
      <c r="C52" s="73">
        <f>SUM(E52:E52)</f>
        <v>0</v>
      </c>
      <c r="D52" s="74" t="e">
        <f>C52/B52</f>
        <v>#DIV/0!</v>
      </c>
      <c r="E52" s="83"/>
      <c r="F52" s="34"/>
    </row>
    <row r="53" spans="1:6" s="9" customFormat="1" ht="22.5" customHeight="1" hidden="1">
      <c r="A53" s="71" t="s">
        <v>14</v>
      </c>
      <c r="B53" s="83">
        <v>1398</v>
      </c>
      <c r="C53" s="73">
        <f>SUM(E53:E53)</f>
        <v>1673</v>
      </c>
      <c r="D53" s="74">
        <f>C53/B53</f>
        <v>1.1967095851216023</v>
      </c>
      <c r="E53" s="83">
        <v>1673</v>
      </c>
      <c r="F53" s="33"/>
    </row>
    <row r="54" spans="1:6" s="69" customFormat="1" ht="22.5" customHeight="1" hidden="1">
      <c r="A54" s="75" t="s">
        <v>15</v>
      </c>
      <c r="B54" s="88">
        <v>1400</v>
      </c>
      <c r="C54" s="89">
        <f>SUM(E54:E54)</f>
        <v>1528</v>
      </c>
      <c r="D54" s="78">
        <f>C54/B54</f>
        <v>1.0914285714285714</v>
      </c>
      <c r="E54" s="88">
        <v>1528</v>
      </c>
      <c r="F54" s="68"/>
    </row>
    <row r="55" spans="1:6" s="9" customFormat="1" ht="22.5" customHeight="1" hidden="1">
      <c r="A55" s="79" t="s">
        <v>2</v>
      </c>
      <c r="B55" s="80">
        <f>B54/B53</f>
        <v>1.0014306151645207</v>
      </c>
      <c r="C55" s="81">
        <f>C54/C53</f>
        <v>0.913329348475792</v>
      </c>
      <c r="D55" s="81"/>
      <c r="E55" s="80">
        <f>E54/E53</f>
        <v>0.913329348475792</v>
      </c>
      <c r="F55" s="34"/>
    </row>
    <row r="56" spans="1:6" s="9" customFormat="1" ht="22.5" customHeight="1" hidden="1" outlineLevel="1">
      <c r="A56" s="82" t="s">
        <v>26</v>
      </c>
      <c r="B56" s="83"/>
      <c r="C56" s="73">
        <f>SUM(E56:E56)</f>
        <v>0</v>
      </c>
      <c r="D56" s="74"/>
      <c r="E56" s="83"/>
      <c r="F56" s="34"/>
    </row>
    <row r="57" spans="1:6" s="9" customFormat="1" ht="22.5" customHeight="1" hidden="1">
      <c r="A57" s="71" t="s">
        <v>17</v>
      </c>
      <c r="B57" s="83"/>
      <c r="C57" s="73">
        <f>SUM(E57:E57)</f>
        <v>0</v>
      </c>
      <c r="D57" s="74" t="e">
        <f>C57/B57</f>
        <v>#DIV/0!</v>
      </c>
      <c r="E57" s="83"/>
      <c r="F57" s="33"/>
    </row>
    <row r="58" spans="1:6" s="9" customFormat="1" ht="22.5" customHeight="1" hidden="1">
      <c r="A58" s="71" t="s">
        <v>26</v>
      </c>
      <c r="B58" s="83">
        <v>1400</v>
      </c>
      <c r="C58" s="73">
        <f>E58</f>
        <v>1528</v>
      </c>
      <c r="D58" s="74"/>
      <c r="E58" s="83">
        <v>1528</v>
      </c>
      <c r="F58" s="33"/>
    </row>
    <row r="59" spans="1:6" s="9" customFormat="1" ht="22.5" customHeight="1" hidden="1">
      <c r="A59" s="90" t="s">
        <v>18</v>
      </c>
      <c r="B59" s="83">
        <v>75</v>
      </c>
      <c r="C59" s="73">
        <f>SUM(E59:E59)</f>
        <v>75</v>
      </c>
      <c r="D59" s="74">
        <f>C59/B59</f>
        <v>1</v>
      </c>
      <c r="E59" s="83">
        <v>75</v>
      </c>
      <c r="F59" s="33"/>
    </row>
    <row r="60" spans="1:6" s="9" customFormat="1" ht="22.5" customHeight="1" hidden="1">
      <c r="A60" s="79" t="s">
        <v>2</v>
      </c>
      <c r="B60" s="80"/>
      <c r="C60" s="73">
        <f>SUM(E60:E60)</f>
        <v>0</v>
      </c>
      <c r="D60" s="74"/>
      <c r="E60" s="80"/>
      <c r="F60" s="34"/>
    </row>
    <row r="61" spans="1:6" s="9" customFormat="1" ht="22.5" customHeight="1" hidden="1">
      <c r="A61" s="79" t="s">
        <v>147</v>
      </c>
      <c r="B61" s="83">
        <v>405</v>
      </c>
      <c r="C61" s="73">
        <f>SUM(E61:E61)</f>
        <v>412</v>
      </c>
      <c r="D61" s="74"/>
      <c r="E61" s="83">
        <v>412</v>
      </c>
      <c r="F61" s="34"/>
    </row>
    <row r="62" spans="1:6" s="9" customFormat="1" ht="22.5" customHeight="1" hidden="1">
      <c r="A62" s="79" t="s">
        <v>16</v>
      </c>
      <c r="B62" s="83">
        <v>585</v>
      </c>
      <c r="C62" s="73">
        <f aca="true" t="shared" si="0" ref="C62:C68">SUM(E62:E62)</f>
        <v>410</v>
      </c>
      <c r="D62" s="74"/>
      <c r="E62" s="83">
        <v>410</v>
      </c>
      <c r="F62" s="33"/>
    </row>
    <row r="63" spans="1:6" s="9" customFormat="1" ht="22.5" customHeight="1" hidden="1" outlineLevel="1">
      <c r="A63" s="82" t="s">
        <v>24</v>
      </c>
      <c r="B63" s="83"/>
      <c r="C63" s="73">
        <f t="shared" si="0"/>
        <v>0</v>
      </c>
      <c r="D63" s="74" t="e">
        <f>C63/B63</f>
        <v>#DIV/0!</v>
      </c>
      <c r="E63" s="83"/>
      <c r="F63" s="34"/>
    </row>
    <row r="64" spans="1:6" s="9" customFormat="1" ht="22.5" customHeight="1" hidden="1" outlineLevel="1">
      <c r="A64" s="82" t="s">
        <v>25</v>
      </c>
      <c r="B64" s="83"/>
      <c r="C64" s="73">
        <f t="shared" si="0"/>
        <v>0</v>
      </c>
      <c r="D64" s="74" t="e">
        <f>C64/B64</f>
        <v>#DIV/0!</v>
      </c>
      <c r="E64" s="83"/>
      <c r="F64" s="34"/>
    </row>
    <row r="65" spans="1:6" s="9" customFormat="1" ht="22.5" customHeight="1" hidden="1">
      <c r="A65" s="79" t="s">
        <v>19</v>
      </c>
      <c r="B65" s="91">
        <v>269</v>
      </c>
      <c r="C65" s="73">
        <f t="shared" si="0"/>
        <v>118</v>
      </c>
      <c r="D65" s="74">
        <f>C65/B65</f>
        <v>0.43866171003717475</v>
      </c>
      <c r="E65" s="91">
        <v>118</v>
      </c>
      <c r="F65" s="34"/>
    </row>
    <row r="66" spans="1:6" s="9" customFormat="1" ht="22.5" customHeight="1" hidden="1">
      <c r="A66" s="79" t="s">
        <v>44</v>
      </c>
      <c r="B66" s="91">
        <v>114</v>
      </c>
      <c r="C66" s="73">
        <f t="shared" si="0"/>
        <v>182</v>
      </c>
      <c r="D66" s="74"/>
      <c r="E66" s="91">
        <v>182</v>
      </c>
      <c r="F66" s="34"/>
    </row>
    <row r="67" spans="1:6" s="9" customFormat="1" ht="22.5" customHeight="1" hidden="1">
      <c r="A67" s="79" t="s">
        <v>143</v>
      </c>
      <c r="B67" s="91">
        <v>755</v>
      </c>
      <c r="C67" s="73">
        <f t="shared" si="0"/>
        <v>895</v>
      </c>
      <c r="D67" s="74">
        <f>C67/B67</f>
        <v>1.185430463576159</v>
      </c>
      <c r="E67" s="91">
        <v>895</v>
      </c>
      <c r="F67" s="34"/>
    </row>
    <row r="68" spans="1:6" s="9" customFormat="1" ht="22.5" customHeight="1" hidden="1">
      <c r="A68" s="79" t="s">
        <v>144</v>
      </c>
      <c r="B68" s="91">
        <v>1275</v>
      </c>
      <c r="C68" s="73">
        <f t="shared" si="0"/>
        <v>400</v>
      </c>
      <c r="D68" s="74"/>
      <c r="E68" s="91">
        <v>400</v>
      </c>
      <c r="F68" s="34"/>
    </row>
    <row r="69" spans="1:6" s="9" customFormat="1" ht="22.5" customHeight="1" hidden="1">
      <c r="A69" s="79" t="s">
        <v>46</v>
      </c>
      <c r="B69" s="91"/>
      <c r="C69" s="73">
        <f aca="true" t="shared" si="1" ref="C69:C103">SUM(E69:E69)</f>
        <v>0</v>
      </c>
      <c r="D69" s="74" t="e">
        <f>C69/B69</f>
        <v>#DIV/0!</v>
      </c>
      <c r="E69" s="91"/>
      <c r="F69" s="34"/>
    </row>
    <row r="70" spans="1:6" s="9" customFormat="1" ht="22.5" customHeight="1" hidden="1">
      <c r="A70" s="79" t="s">
        <v>20</v>
      </c>
      <c r="B70" s="91">
        <v>1729</v>
      </c>
      <c r="C70" s="73">
        <f t="shared" si="1"/>
        <v>2532</v>
      </c>
      <c r="D70" s="74">
        <f>C70/B70</f>
        <v>1.4644303065355697</v>
      </c>
      <c r="E70" s="91">
        <v>2532</v>
      </c>
      <c r="F70" s="34"/>
    </row>
    <row r="71" spans="1:6" s="9" customFormat="1" ht="22.5" customHeight="1" hidden="1">
      <c r="A71" s="79" t="s">
        <v>59</v>
      </c>
      <c r="B71" s="91">
        <v>683</v>
      </c>
      <c r="C71" s="73">
        <f t="shared" si="1"/>
        <v>1585</v>
      </c>
      <c r="D71" s="74"/>
      <c r="E71" s="91">
        <v>1585</v>
      </c>
      <c r="F71" s="34"/>
    </row>
    <row r="72" spans="1:6" s="9" customFormat="1" ht="22.5" customHeight="1" hidden="1">
      <c r="A72" s="79" t="s">
        <v>60</v>
      </c>
      <c r="B72" s="91">
        <v>683</v>
      </c>
      <c r="C72" s="73">
        <f t="shared" si="1"/>
        <v>1585</v>
      </c>
      <c r="D72" s="74"/>
      <c r="E72" s="91">
        <v>1585</v>
      </c>
      <c r="F72" s="34"/>
    </row>
    <row r="73" spans="1:6" s="9" customFormat="1" ht="24" customHeight="1" hidden="1">
      <c r="A73" s="79" t="s">
        <v>61</v>
      </c>
      <c r="B73" s="91"/>
      <c r="C73" s="73">
        <f t="shared" si="1"/>
        <v>0</v>
      </c>
      <c r="D73" s="74"/>
      <c r="E73" s="91"/>
      <c r="F73" s="34"/>
    </row>
    <row r="74" spans="1:5" ht="22.5" customHeight="1" hidden="1">
      <c r="A74" s="71" t="s">
        <v>62</v>
      </c>
      <c r="B74" s="91"/>
      <c r="C74" s="73">
        <f t="shared" si="1"/>
        <v>0</v>
      </c>
      <c r="D74" s="74" t="e">
        <f>C74/B74</f>
        <v>#DIV/0!</v>
      </c>
      <c r="E74" s="91"/>
    </row>
    <row r="75" spans="1:5" ht="22.5" customHeight="1">
      <c r="A75" s="125" t="s">
        <v>64</v>
      </c>
      <c r="B75" s="126">
        <v>6028</v>
      </c>
      <c r="C75" s="127">
        <f t="shared" si="1"/>
        <v>12970</v>
      </c>
      <c r="D75" s="128"/>
      <c r="E75" s="129">
        <v>12970</v>
      </c>
    </row>
    <row r="76" spans="1:5" ht="22.5" customHeight="1">
      <c r="A76" s="130" t="s">
        <v>67</v>
      </c>
      <c r="B76" s="126">
        <v>3494</v>
      </c>
      <c r="C76" s="127">
        <f t="shared" si="1"/>
        <v>6477</v>
      </c>
      <c r="D76" s="128"/>
      <c r="E76" s="129">
        <v>6477</v>
      </c>
    </row>
    <row r="77" spans="1:5" ht="22.5" customHeight="1">
      <c r="A77" s="130" t="s">
        <v>69</v>
      </c>
      <c r="B77" s="126">
        <v>725</v>
      </c>
      <c r="C77" s="127">
        <f t="shared" si="1"/>
        <v>382</v>
      </c>
      <c r="D77" s="128"/>
      <c r="E77" s="129">
        <v>382</v>
      </c>
    </row>
    <row r="78" spans="1:5" ht="22.5" customHeight="1">
      <c r="A78" s="130" t="s">
        <v>68</v>
      </c>
      <c r="B78" s="126">
        <v>1604</v>
      </c>
      <c r="C78" s="127">
        <f t="shared" si="1"/>
        <v>5024</v>
      </c>
      <c r="D78" s="128"/>
      <c r="E78" s="129">
        <v>5024</v>
      </c>
    </row>
    <row r="79" spans="1:5" ht="22.5" customHeight="1">
      <c r="A79" s="125" t="s">
        <v>74</v>
      </c>
      <c r="B79" s="126">
        <v>6028</v>
      </c>
      <c r="C79" s="127">
        <f t="shared" si="1"/>
        <v>12940</v>
      </c>
      <c r="D79" s="128"/>
      <c r="E79" s="129">
        <v>12940</v>
      </c>
    </row>
    <row r="80" spans="1:5" ht="22.5" customHeight="1">
      <c r="A80" s="130" t="s">
        <v>67</v>
      </c>
      <c r="B80" s="126">
        <v>3494</v>
      </c>
      <c r="C80" s="127">
        <f t="shared" si="1"/>
        <v>6477</v>
      </c>
      <c r="D80" s="128"/>
      <c r="E80" s="129">
        <v>6477</v>
      </c>
    </row>
    <row r="81" spans="1:5" ht="22.5" customHeight="1">
      <c r="A81" s="130" t="s">
        <v>69</v>
      </c>
      <c r="B81" s="131">
        <v>725</v>
      </c>
      <c r="C81" s="127">
        <f t="shared" si="1"/>
        <v>382</v>
      </c>
      <c r="D81" s="128"/>
      <c r="E81" s="132">
        <v>382</v>
      </c>
    </row>
    <row r="82" spans="1:5" ht="22.5" customHeight="1">
      <c r="A82" s="130" t="s">
        <v>153</v>
      </c>
      <c r="B82" s="131">
        <v>1604</v>
      </c>
      <c r="C82" s="127">
        <f t="shared" si="1"/>
        <v>5024</v>
      </c>
      <c r="D82" s="128"/>
      <c r="E82" s="132">
        <v>5024</v>
      </c>
    </row>
    <row r="83" spans="1:5" ht="22.5" customHeight="1">
      <c r="A83" s="125" t="s">
        <v>75</v>
      </c>
      <c r="B83" s="131">
        <v>19168</v>
      </c>
      <c r="C83" s="127">
        <f t="shared" si="1"/>
        <v>33159</v>
      </c>
      <c r="D83" s="128"/>
      <c r="E83" s="132">
        <v>33159</v>
      </c>
    </row>
    <row r="84" spans="1:5" ht="22.5" customHeight="1">
      <c r="A84" s="130" t="s">
        <v>67</v>
      </c>
      <c r="B84" s="133">
        <v>11127</v>
      </c>
      <c r="C84" s="127">
        <f t="shared" si="1"/>
        <v>17549</v>
      </c>
      <c r="D84" s="134"/>
      <c r="E84" s="135">
        <v>17549</v>
      </c>
    </row>
    <row r="85" spans="1:5" ht="22.5" customHeight="1">
      <c r="A85" s="130" t="s">
        <v>69</v>
      </c>
      <c r="B85" s="136">
        <v>2397</v>
      </c>
      <c r="C85" s="127">
        <f t="shared" si="1"/>
        <v>1029</v>
      </c>
      <c r="D85" s="137"/>
      <c r="E85" s="135">
        <v>1029</v>
      </c>
    </row>
    <row r="86" spans="1:5" ht="22.5" customHeight="1">
      <c r="A86" s="130" t="s">
        <v>153</v>
      </c>
      <c r="B86" s="136">
        <v>5041</v>
      </c>
      <c r="C86" s="127">
        <f t="shared" si="1"/>
        <v>12523</v>
      </c>
      <c r="D86" s="137"/>
      <c r="E86" s="135">
        <v>12523</v>
      </c>
    </row>
    <row r="87" spans="1:5" ht="22.5" customHeight="1">
      <c r="A87" s="125" t="s">
        <v>76</v>
      </c>
      <c r="B87" s="138">
        <f>B83/B79*10</f>
        <v>31.798274717982746</v>
      </c>
      <c r="C87" s="139">
        <f>C83/C79*10</f>
        <v>25.625193199381762</v>
      </c>
      <c r="D87" s="140"/>
      <c r="E87" s="139">
        <f>E83/E79*10</f>
        <v>25.625193199381762</v>
      </c>
    </row>
    <row r="88" spans="1:5" ht="22.5" customHeight="1">
      <c r="A88" s="130" t="s">
        <v>67</v>
      </c>
      <c r="B88" s="138">
        <f>B84/B76*10</f>
        <v>31.846021751574124</v>
      </c>
      <c r="C88" s="139">
        <f>C84/C80*10</f>
        <v>27.094333796510732</v>
      </c>
      <c r="D88" s="128"/>
      <c r="E88" s="139">
        <f>E84/E80*10</f>
        <v>27.094333796510732</v>
      </c>
    </row>
    <row r="89" spans="1:5" ht="22.5" customHeight="1">
      <c r="A89" s="130" t="s">
        <v>69</v>
      </c>
      <c r="B89" s="138">
        <f>B85/B77*10</f>
        <v>33.06206896551724</v>
      </c>
      <c r="C89" s="139">
        <f>C85/C81*10</f>
        <v>26.93717277486911</v>
      </c>
      <c r="D89" s="138" t="e">
        <f>D85/D77*10</f>
        <v>#DIV/0!</v>
      </c>
      <c r="E89" s="139">
        <f>E85/E81*10</f>
        <v>26.93717277486911</v>
      </c>
    </row>
    <row r="90" spans="1:5" ht="22.5" customHeight="1">
      <c r="A90" s="130" t="s">
        <v>153</v>
      </c>
      <c r="B90" s="138">
        <f>B86/B82*10</f>
        <v>31.42768079800499</v>
      </c>
      <c r="C90" s="139">
        <f>C86/C82*10</f>
        <v>24.926353503184714</v>
      </c>
      <c r="D90" s="138"/>
      <c r="E90" s="139">
        <f>E86/E82*10</f>
        <v>24.926353503184714</v>
      </c>
    </row>
    <row r="91" spans="1:5" ht="22.5" customHeight="1">
      <c r="A91" s="130" t="s">
        <v>156</v>
      </c>
      <c r="B91" s="126">
        <v>0</v>
      </c>
      <c r="C91" s="127">
        <f>SUM(E91:E91)</f>
        <v>400</v>
      </c>
      <c r="D91" s="128"/>
      <c r="E91" s="129">
        <v>400</v>
      </c>
    </row>
    <row r="92" spans="1:5" ht="22.5" customHeight="1">
      <c r="A92" s="125" t="s">
        <v>154</v>
      </c>
      <c r="B92" s="126">
        <v>0</v>
      </c>
      <c r="C92" s="127">
        <f>SUM(E92:E92)</f>
        <v>2475</v>
      </c>
      <c r="D92" s="128"/>
      <c r="E92" s="129">
        <v>2475</v>
      </c>
    </row>
    <row r="93" spans="1:5" ht="22.5" customHeight="1">
      <c r="A93" s="125" t="s">
        <v>76</v>
      </c>
      <c r="B93" s="138" t="e">
        <f>B92/B91*10</f>
        <v>#DIV/0!</v>
      </c>
      <c r="C93" s="139">
        <f>C92/C91*10</f>
        <v>61.875</v>
      </c>
      <c r="D93" s="128"/>
      <c r="E93" s="139">
        <f>E92/E91*10</f>
        <v>61.875</v>
      </c>
    </row>
    <row r="94" spans="1:5" ht="22.5" customHeight="1">
      <c r="A94" s="130" t="s">
        <v>84</v>
      </c>
      <c r="B94" s="126">
        <v>0</v>
      </c>
      <c r="C94" s="127">
        <f>SUM(E94:E94)</f>
        <v>25</v>
      </c>
      <c r="D94" s="128"/>
      <c r="E94" s="129">
        <v>25</v>
      </c>
    </row>
    <row r="95" spans="1:5" ht="22.5" customHeight="1">
      <c r="A95" s="125" t="s">
        <v>157</v>
      </c>
      <c r="B95" s="126">
        <v>0</v>
      </c>
      <c r="C95" s="127">
        <f>SUM(E95:E95)</f>
        <v>375</v>
      </c>
      <c r="D95" s="128"/>
      <c r="E95" s="129">
        <v>375</v>
      </c>
    </row>
    <row r="96" spans="1:5" ht="22.5" customHeight="1">
      <c r="A96" s="125" t="s">
        <v>76</v>
      </c>
      <c r="B96" s="138" t="e">
        <f>B95/B94*10</f>
        <v>#DIV/0!</v>
      </c>
      <c r="C96" s="139">
        <f>C95/C94*10</f>
        <v>150</v>
      </c>
      <c r="D96" s="128"/>
      <c r="E96" s="139">
        <f>E95/E94*10</f>
        <v>150</v>
      </c>
    </row>
    <row r="97" spans="1:5" ht="22.5" customHeight="1">
      <c r="A97" s="130" t="s">
        <v>106</v>
      </c>
      <c r="B97" s="126">
        <v>565</v>
      </c>
      <c r="C97" s="127">
        <f aca="true" t="shared" si="2" ref="C97:C102">SUM(E97:E97)</f>
        <v>8531</v>
      </c>
      <c r="D97" s="128"/>
      <c r="E97" s="129">
        <v>8531</v>
      </c>
    </row>
    <row r="98" spans="1:5" ht="22.5" customHeight="1">
      <c r="A98" s="130" t="s">
        <v>104</v>
      </c>
      <c r="B98" s="126">
        <v>2667</v>
      </c>
      <c r="C98" s="127">
        <f t="shared" si="2"/>
        <v>5365</v>
      </c>
      <c r="D98" s="128"/>
      <c r="E98" s="129">
        <v>5365</v>
      </c>
    </row>
    <row r="99" spans="1:5" ht="22.5" customHeight="1">
      <c r="A99" s="125" t="s">
        <v>108</v>
      </c>
      <c r="B99" s="126">
        <v>0</v>
      </c>
      <c r="C99" s="127">
        <f t="shared" si="2"/>
        <v>410</v>
      </c>
      <c r="D99" s="128"/>
      <c r="E99" s="129">
        <v>410</v>
      </c>
    </row>
    <row r="100" spans="1:5" ht="22.5" customHeight="1">
      <c r="A100" s="141" t="s">
        <v>2</v>
      </c>
      <c r="B100" s="126">
        <v>0</v>
      </c>
      <c r="C100" s="127">
        <f t="shared" si="2"/>
        <v>7.5</v>
      </c>
      <c r="D100" s="128"/>
      <c r="E100" s="129">
        <v>7.5</v>
      </c>
    </row>
    <row r="101" spans="1:5" ht="22.5" customHeight="1">
      <c r="A101" s="130" t="s">
        <v>155</v>
      </c>
      <c r="B101" s="126">
        <v>0</v>
      </c>
      <c r="C101" s="127">
        <f t="shared" si="2"/>
        <v>320</v>
      </c>
      <c r="D101" s="128"/>
      <c r="E101" s="129">
        <v>320</v>
      </c>
    </row>
    <row r="102" spans="1:5" ht="22.5" customHeight="1">
      <c r="A102" s="130" t="s">
        <v>110</v>
      </c>
      <c r="B102" s="126">
        <v>0</v>
      </c>
      <c r="C102" s="127">
        <f t="shared" si="2"/>
        <v>90</v>
      </c>
      <c r="D102" s="128"/>
      <c r="E102" s="129">
        <v>90</v>
      </c>
    </row>
    <row r="103" spans="1:5" ht="39.75" customHeight="1">
      <c r="A103" s="130" t="s">
        <v>152</v>
      </c>
      <c r="B103" s="126">
        <v>6122</v>
      </c>
      <c r="C103" s="127">
        <f t="shared" si="1"/>
        <v>5196</v>
      </c>
      <c r="D103" s="128"/>
      <c r="E103" s="129">
        <v>5196</v>
      </c>
    </row>
    <row r="104" spans="1:5" ht="22.5" customHeight="1">
      <c r="A104" s="130" t="s">
        <v>112</v>
      </c>
      <c r="B104" s="126">
        <v>6122</v>
      </c>
      <c r="C104" s="127">
        <f>SUM(E104:E104)</f>
        <v>5196</v>
      </c>
      <c r="D104" s="128"/>
      <c r="E104" s="129">
        <v>5196</v>
      </c>
    </row>
    <row r="105" spans="1:5" ht="22.5" customHeight="1">
      <c r="A105" s="130" t="s">
        <v>113</v>
      </c>
      <c r="B105" s="142">
        <f>B104/B103</f>
        <v>1</v>
      </c>
      <c r="C105" s="143">
        <f>C104/C103</f>
        <v>1</v>
      </c>
      <c r="D105" s="128"/>
      <c r="E105" s="143">
        <f>E104/E103</f>
        <v>1</v>
      </c>
    </row>
    <row r="106" spans="1:5" ht="22.5" customHeight="1">
      <c r="A106" s="130" t="s">
        <v>115</v>
      </c>
      <c r="B106" s="131">
        <v>1143</v>
      </c>
      <c r="C106" s="127">
        <f>SUM(E106:E106)</f>
        <v>2669</v>
      </c>
      <c r="D106" s="128"/>
      <c r="E106" s="132">
        <v>2669</v>
      </c>
    </row>
    <row r="107" spans="1:5" ht="22.5" customHeight="1">
      <c r="A107" s="141" t="s">
        <v>117</v>
      </c>
      <c r="B107" s="134"/>
      <c r="C107" s="144"/>
      <c r="D107" s="134"/>
      <c r="E107" s="144"/>
    </row>
    <row r="108" spans="1:5" ht="22.5" customHeight="1">
      <c r="A108" s="145" t="s">
        <v>118</v>
      </c>
      <c r="B108" s="131">
        <v>7520</v>
      </c>
      <c r="C108" s="127">
        <f>SUM(E108:E108)</f>
        <v>6270</v>
      </c>
      <c r="D108" s="140"/>
      <c r="E108" s="132">
        <v>6270</v>
      </c>
    </row>
    <row r="109" spans="1:5" ht="22.5" customHeight="1">
      <c r="A109" s="141" t="s">
        <v>124</v>
      </c>
      <c r="B109" s="126">
        <v>4541</v>
      </c>
      <c r="C109" s="127">
        <f>SUM(E109:E109)</f>
        <v>8242.8</v>
      </c>
      <c r="D109" s="128"/>
      <c r="E109" s="146">
        <v>8242.8</v>
      </c>
    </row>
    <row r="110" spans="1:5" ht="22.5" customHeight="1">
      <c r="A110" s="141" t="s">
        <v>125</v>
      </c>
      <c r="B110" s="147">
        <f>B108*0.45</f>
        <v>3384</v>
      </c>
      <c r="C110" s="148">
        <f>C108*0.45</f>
        <v>2821.5</v>
      </c>
      <c r="D110" s="147">
        <f>D108*0.45</f>
        <v>0</v>
      </c>
      <c r="E110" s="148">
        <f>E108*0.45</f>
        <v>2821.5</v>
      </c>
    </row>
    <row r="111" spans="1:5" ht="22.5" customHeight="1">
      <c r="A111" s="141" t="s">
        <v>126</v>
      </c>
      <c r="B111" s="142">
        <f>B108/B109</f>
        <v>1.6560229024443955</v>
      </c>
      <c r="C111" s="143">
        <f>C108/C109</f>
        <v>0.760663852089096</v>
      </c>
      <c r="D111" s="128"/>
      <c r="E111" s="143">
        <f>E108/E109</f>
        <v>0.760663852089096</v>
      </c>
    </row>
    <row r="112" spans="1:5" ht="22.5" customHeight="1">
      <c r="A112" s="145" t="s">
        <v>123</v>
      </c>
      <c r="B112" s="126">
        <v>21250</v>
      </c>
      <c r="C112" s="127">
        <f aca="true" t="shared" si="3" ref="C112:C127">SUM(E112:E112)</f>
        <v>18300</v>
      </c>
      <c r="D112" s="128"/>
      <c r="E112" s="129">
        <v>18300</v>
      </c>
    </row>
    <row r="113" spans="1:5" ht="22.5" customHeight="1">
      <c r="A113" s="141" t="s">
        <v>124</v>
      </c>
      <c r="B113" s="126">
        <v>10721</v>
      </c>
      <c r="C113" s="127">
        <f t="shared" si="3"/>
        <v>15976.4</v>
      </c>
      <c r="D113" s="128"/>
      <c r="E113" s="146">
        <v>15976.4</v>
      </c>
    </row>
    <row r="114" spans="1:5" ht="22.5" customHeight="1">
      <c r="A114" s="141" t="s">
        <v>125</v>
      </c>
      <c r="B114" s="147">
        <f>B112*0.3</f>
        <v>6375</v>
      </c>
      <c r="C114" s="127">
        <f t="shared" si="3"/>
        <v>5490</v>
      </c>
      <c r="D114" s="128"/>
      <c r="E114" s="148">
        <f>E112*0.3</f>
        <v>5490</v>
      </c>
    </row>
    <row r="115" spans="1:5" ht="22.5" customHeight="1">
      <c r="A115" s="141" t="s">
        <v>126</v>
      </c>
      <c r="B115" s="149">
        <f>B112/B113</f>
        <v>1.9820912228336909</v>
      </c>
      <c r="C115" s="128">
        <f>C112/C113</f>
        <v>1.1454395232968628</v>
      </c>
      <c r="D115" s="128"/>
      <c r="E115" s="128">
        <f>E112/E113</f>
        <v>1.1454395232968628</v>
      </c>
    </row>
    <row r="116" spans="1:5" ht="22.5" customHeight="1">
      <c r="A116" s="145" t="s">
        <v>127</v>
      </c>
      <c r="B116" s="126">
        <v>3500</v>
      </c>
      <c r="C116" s="127">
        <f t="shared" si="3"/>
        <v>0</v>
      </c>
      <c r="D116" s="128"/>
      <c r="E116" s="129"/>
    </row>
    <row r="117" spans="1:5" ht="22.5" customHeight="1">
      <c r="A117" s="141" t="s">
        <v>124</v>
      </c>
      <c r="B117" s="150">
        <v>12613</v>
      </c>
      <c r="C117" s="127">
        <f t="shared" si="3"/>
        <v>17933.4</v>
      </c>
      <c r="D117" s="128"/>
      <c r="E117" s="146">
        <v>17933.4</v>
      </c>
    </row>
    <row r="118" spans="1:5" ht="22.5" customHeight="1">
      <c r="A118" s="141" t="s">
        <v>128</v>
      </c>
      <c r="B118" s="147">
        <f>B116*0.19</f>
        <v>665</v>
      </c>
      <c r="C118" s="127">
        <f t="shared" si="3"/>
        <v>0</v>
      </c>
      <c r="D118" s="128"/>
      <c r="E118" s="148">
        <f>E116*0.19</f>
        <v>0</v>
      </c>
    </row>
    <row r="119" spans="1:18" s="51" customFormat="1" ht="22.5" customHeight="1">
      <c r="A119" s="141" t="s">
        <v>129</v>
      </c>
      <c r="B119" s="149">
        <f>B116/B117</f>
        <v>0.27749147704749066</v>
      </c>
      <c r="C119" s="128">
        <f>C116/C117</f>
        <v>0</v>
      </c>
      <c r="D119" s="151"/>
      <c r="E119" s="128">
        <f>E116/E117</f>
        <v>0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5" ht="24" customHeight="1" hidden="1">
      <c r="A120" s="145" t="s">
        <v>130</v>
      </c>
      <c r="B120" s="152"/>
      <c r="C120" s="127">
        <f t="shared" si="3"/>
        <v>0</v>
      </c>
      <c r="D120" s="128"/>
      <c r="E120" s="129"/>
    </row>
    <row r="121" spans="1:5" ht="27" customHeight="1" hidden="1">
      <c r="A121" s="141" t="s">
        <v>128</v>
      </c>
      <c r="B121" s="153"/>
      <c r="C121" s="127">
        <f t="shared" si="3"/>
        <v>0</v>
      </c>
      <c r="D121" s="128"/>
      <c r="E121" s="148"/>
    </row>
    <row r="122" spans="1:5" ht="27" customHeight="1" hidden="1">
      <c r="A122" s="125" t="s">
        <v>131</v>
      </c>
      <c r="B122" s="153"/>
      <c r="C122" s="127">
        <f t="shared" si="3"/>
        <v>0</v>
      </c>
      <c r="D122" s="128"/>
      <c r="E122" s="146"/>
    </row>
    <row r="123" spans="1:5" ht="27" customHeight="1" hidden="1">
      <c r="A123" s="141" t="s">
        <v>128</v>
      </c>
      <c r="B123" s="154"/>
      <c r="C123" s="127">
        <f t="shared" si="3"/>
        <v>0</v>
      </c>
      <c r="D123" s="128"/>
      <c r="E123" s="148"/>
    </row>
    <row r="124" spans="1:5" s="17" customFormat="1" ht="24" customHeight="1">
      <c r="A124" s="125" t="s">
        <v>148</v>
      </c>
      <c r="B124" s="147">
        <v>7656</v>
      </c>
      <c r="C124" s="127">
        <f t="shared" si="3"/>
        <v>12824.8</v>
      </c>
      <c r="D124" s="128"/>
      <c r="E124" s="146">
        <v>12824.8</v>
      </c>
    </row>
    <row r="125" spans="1:5" s="53" customFormat="1" ht="24" customHeight="1">
      <c r="A125" s="125" t="s">
        <v>133</v>
      </c>
      <c r="B125" s="147">
        <f>B123+B121+B118+B114+B110</f>
        <v>10424</v>
      </c>
      <c r="C125" s="127">
        <f t="shared" si="3"/>
        <v>8311.5</v>
      </c>
      <c r="D125" s="128"/>
      <c r="E125" s="148">
        <f>E123+E121+E118+E114+E110</f>
        <v>8311.5</v>
      </c>
    </row>
    <row r="126" spans="1:5" s="53" customFormat="1" ht="23.25" customHeight="1" hidden="1">
      <c r="A126" s="141" t="s">
        <v>149</v>
      </c>
      <c r="B126" s="147">
        <v>4383</v>
      </c>
      <c r="C126" s="127">
        <f t="shared" si="3"/>
        <v>4553.7</v>
      </c>
      <c r="D126" s="128"/>
      <c r="E126" s="148">
        <v>4553.7</v>
      </c>
    </row>
    <row r="127" spans="1:5" s="17" customFormat="1" ht="23.25" customHeight="1">
      <c r="A127" s="145" t="s">
        <v>150</v>
      </c>
      <c r="B127" s="138">
        <f>B125/B126*10</f>
        <v>23.78279717088752</v>
      </c>
      <c r="C127" s="127">
        <f t="shared" si="3"/>
        <v>18.25219052638514</v>
      </c>
      <c r="D127" s="128"/>
      <c r="E127" s="139">
        <f>E125/E126*10</f>
        <v>18.25219052638514</v>
      </c>
    </row>
    <row r="128" spans="1:5" s="17" customFormat="1" ht="22.5" customHeight="1" hidden="1">
      <c r="A128" s="92" t="s">
        <v>63</v>
      </c>
      <c r="B128" s="73"/>
      <c r="C128" s="98" t="e">
        <f>SUM(E128:E128)</f>
        <v>#REF!</v>
      </c>
      <c r="D128" s="74"/>
      <c r="E128" s="95" t="e">
        <f>#REF!-#REF!</f>
        <v>#REF!</v>
      </c>
    </row>
    <row r="129" spans="1:5" s="54" customFormat="1" ht="24" customHeight="1" hidden="1">
      <c r="A129" s="90" t="s">
        <v>64</v>
      </c>
      <c r="B129" s="73">
        <v>208649</v>
      </c>
      <c r="C129" s="98">
        <f>SUM(E129:E129)</f>
        <v>12799</v>
      </c>
      <c r="D129" s="74">
        <f>C129/B129</f>
        <v>0.06134225421641129</v>
      </c>
      <c r="E129" s="100">
        <v>12799</v>
      </c>
    </row>
    <row r="130" spans="1:5" s="17" customFormat="1" ht="23.25" customHeight="1" hidden="1">
      <c r="A130" s="92" t="s">
        <v>65</v>
      </c>
      <c r="B130" s="101">
        <f>B129/B127</f>
        <v>8773.105976592478</v>
      </c>
      <c r="C130" s="102">
        <f>C129/C127</f>
        <v>701.2309005594658</v>
      </c>
      <c r="D130" s="74">
        <f>C130/B130</f>
        <v>0.07992960559583115</v>
      </c>
      <c r="E130" s="103" t="e">
        <f>E129/#REF!</f>
        <v>#REF!</v>
      </c>
    </row>
    <row r="131" spans="1:5" s="17" customFormat="1" ht="23.25" customHeight="1" hidden="1">
      <c r="A131" s="92" t="s">
        <v>66</v>
      </c>
      <c r="B131" s="103"/>
      <c r="C131" s="104" t="e">
        <f>C129/C128</f>
        <v>#REF!</v>
      </c>
      <c r="D131" s="103" t="e">
        <f>D129/D128</f>
        <v>#DIV/0!</v>
      </c>
      <c r="E131" s="103" t="e">
        <f>E129/E128</f>
        <v>#REF!</v>
      </c>
    </row>
    <row r="132" spans="1:5" s="17" customFormat="1" ht="24" customHeight="1" hidden="1">
      <c r="A132" s="71" t="s">
        <v>67</v>
      </c>
      <c r="B132" s="105">
        <v>65206</v>
      </c>
      <c r="C132" s="96">
        <f aca="true" t="shared" si="4" ref="C132:C139">SUM(E132:E132)</f>
        <v>6096</v>
      </c>
      <c r="D132" s="74">
        <f>C132/B132</f>
        <v>0.09348832929485017</v>
      </c>
      <c r="E132" s="106">
        <v>6096</v>
      </c>
    </row>
    <row r="133" spans="1:5" s="17" customFormat="1" ht="22.5" customHeight="1" hidden="1">
      <c r="A133" s="71" t="s">
        <v>68</v>
      </c>
      <c r="B133" s="105">
        <v>60397</v>
      </c>
      <c r="C133" s="96">
        <f t="shared" si="4"/>
        <v>4680</v>
      </c>
      <c r="D133" s="74">
        <f>C133/B133</f>
        <v>0.07748729241518619</v>
      </c>
      <c r="E133" s="106">
        <v>4680</v>
      </c>
    </row>
    <row r="134" spans="1:5" s="17" customFormat="1" ht="22.5" customHeight="1" hidden="1">
      <c r="A134" s="71" t="s">
        <v>69</v>
      </c>
      <c r="B134" s="105"/>
      <c r="C134" s="96">
        <f t="shared" si="4"/>
        <v>0</v>
      </c>
      <c r="D134" s="74"/>
      <c r="E134" s="106"/>
    </row>
    <row r="135" spans="1:5" s="17" customFormat="1" ht="22.5" customHeight="1" hidden="1">
      <c r="A135" s="71" t="s">
        <v>70</v>
      </c>
      <c r="B135" s="105"/>
      <c r="C135" s="96">
        <f t="shared" si="4"/>
        <v>0</v>
      </c>
      <c r="D135" s="74"/>
      <c r="E135" s="106"/>
    </row>
    <row r="136" spans="1:5" s="17" customFormat="1" ht="22.5" customHeight="1" hidden="1">
      <c r="A136" s="71" t="s">
        <v>71</v>
      </c>
      <c r="B136" s="105"/>
      <c r="C136" s="96">
        <f t="shared" si="4"/>
        <v>0</v>
      </c>
      <c r="D136" s="74" t="e">
        <f>C136/B136</f>
        <v>#DIV/0!</v>
      </c>
      <c r="E136" s="106"/>
    </row>
    <row r="137" spans="1:5" s="17" customFormat="1" ht="22.5" customHeight="1" hidden="1">
      <c r="A137" s="71" t="s">
        <v>72</v>
      </c>
      <c r="B137" s="105"/>
      <c r="C137" s="96">
        <f t="shared" si="4"/>
        <v>0</v>
      </c>
      <c r="D137" s="74"/>
      <c r="E137" s="106"/>
    </row>
    <row r="138" spans="1:5" s="53" customFormat="1" ht="22.5" customHeight="1" hidden="1">
      <c r="A138" s="92" t="s">
        <v>73</v>
      </c>
      <c r="B138" s="98">
        <f>B127-B129</f>
        <v>-208625.2172028291</v>
      </c>
      <c r="C138" s="98" t="e">
        <f t="shared" si="4"/>
        <v>#REF!</v>
      </c>
      <c r="D138" s="74" t="e">
        <f>C138/B138</f>
        <v>#REF!</v>
      </c>
      <c r="E138" s="100" t="e">
        <f>#REF!-E129</f>
        <v>#REF!</v>
      </c>
    </row>
    <row r="139" spans="1:5" s="17" customFormat="1" ht="26.25" customHeight="1" hidden="1">
      <c r="A139" s="90" t="s">
        <v>74</v>
      </c>
      <c r="B139" s="98">
        <v>208649</v>
      </c>
      <c r="C139" s="98">
        <f t="shared" si="4"/>
        <v>12799</v>
      </c>
      <c r="D139" s="74">
        <f>C139/B139</f>
        <v>0.06134225421641129</v>
      </c>
      <c r="E139" s="91">
        <v>12799</v>
      </c>
    </row>
    <row r="140" spans="1:5" s="17" customFormat="1" ht="24" customHeight="1" hidden="1">
      <c r="A140" s="92" t="s">
        <v>65</v>
      </c>
      <c r="B140" s="81">
        <f>B139/B127</f>
        <v>8773.105976592478</v>
      </c>
      <c r="C140" s="81">
        <f>C139/C127</f>
        <v>701.2309005594658</v>
      </c>
      <c r="D140" s="81" t="e">
        <f>D139/D127</f>
        <v>#DIV/0!</v>
      </c>
      <c r="E140" s="80" t="e">
        <f>E139/#REF!</f>
        <v>#REF!</v>
      </c>
    </row>
    <row r="141" spans="1:5" s="17" customFormat="1" ht="24" customHeight="1" hidden="1">
      <c r="A141" s="71" t="s">
        <v>67</v>
      </c>
      <c r="B141" s="105">
        <v>64732</v>
      </c>
      <c r="C141" s="96">
        <f aca="true" t="shared" si="5" ref="C141:C153">SUM(E141:E141)</f>
        <v>6096</v>
      </c>
      <c r="D141" s="74">
        <f>C141/B141</f>
        <v>0.09417289748501514</v>
      </c>
      <c r="E141" s="106">
        <v>6096</v>
      </c>
    </row>
    <row r="142" spans="1:5" s="17" customFormat="1" ht="22.5" customHeight="1" hidden="1">
      <c r="A142" s="71" t="s">
        <v>68</v>
      </c>
      <c r="B142" s="105">
        <v>59985</v>
      </c>
      <c r="C142" s="96">
        <f t="shared" si="5"/>
        <v>4680</v>
      </c>
      <c r="D142" s="74">
        <f>C142/B142</f>
        <v>0.07801950487621906</v>
      </c>
      <c r="E142" s="106">
        <v>4680</v>
      </c>
    </row>
    <row r="143" spans="1:5" s="17" customFormat="1" ht="22.5" customHeight="1" hidden="1">
      <c r="A143" s="71" t="s">
        <v>69</v>
      </c>
      <c r="B143" s="105"/>
      <c r="C143" s="96">
        <f t="shared" si="5"/>
        <v>0</v>
      </c>
      <c r="D143" s="74"/>
      <c r="E143" s="106"/>
    </row>
    <row r="144" spans="1:5" s="17" customFormat="1" ht="22.5" customHeight="1" hidden="1">
      <c r="A144" s="71" t="s">
        <v>70</v>
      </c>
      <c r="B144" s="105">
        <v>477</v>
      </c>
      <c r="C144" s="96">
        <f t="shared" si="5"/>
        <v>0</v>
      </c>
      <c r="D144" s="74"/>
      <c r="E144" s="106"/>
    </row>
    <row r="145" spans="1:5" s="17" customFormat="1" ht="22.5" customHeight="1" hidden="1">
      <c r="A145" s="71" t="s">
        <v>71</v>
      </c>
      <c r="B145" s="105"/>
      <c r="C145" s="96">
        <f t="shared" si="5"/>
        <v>0</v>
      </c>
      <c r="D145" s="74" t="e">
        <f>C145/B145</f>
        <v>#DIV/0!</v>
      </c>
      <c r="E145" s="106"/>
    </row>
    <row r="146" spans="1:5" s="17" customFormat="1" ht="22.5" customHeight="1" hidden="1">
      <c r="A146" s="71" t="s">
        <v>72</v>
      </c>
      <c r="B146" s="105"/>
      <c r="C146" s="96">
        <f t="shared" si="5"/>
        <v>0</v>
      </c>
      <c r="D146" s="74"/>
      <c r="E146" s="106"/>
    </row>
    <row r="147" spans="1:5" s="17" customFormat="1" ht="28.5" customHeight="1" hidden="1">
      <c r="A147" s="90" t="s">
        <v>75</v>
      </c>
      <c r="B147" s="98">
        <v>428657</v>
      </c>
      <c r="C147" s="98">
        <f t="shared" si="5"/>
        <v>23173</v>
      </c>
      <c r="D147" s="74">
        <f>C147/B147</f>
        <v>0.05405953944529076</v>
      </c>
      <c r="E147" s="95">
        <v>23173</v>
      </c>
    </row>
    <row r="148" spans="1:5" s="17" customFormat="1" ht="24" customHeight="1" hidden="1">
      <c r="A148" s="71" t="s">
        <v>67</v>
      </c>
      <c r="B148" s="105">
        <v>116727</v>
      </c>
      <c r="C148" s="96">
        <f t="shared" si="5"/>
        <v>12585</v>
      </c>
      <c r="D148" s="74">
        <f>C148/B148</f>
        <v>0.10781567246652446</v>
      </c>
      <c r="E148" s="106">
        <v>12585</v>
      </c>
    </row>
    <row r="149" spans="1:5" s="17" customFormat="1" ht="22.5" customHeight="1" hidden="1">
      <c r="A149" s="71" t="s">
        <v>68</v>
      </c>
      <c r="B149" s="105">
        <v>137801</v>
      </c>
      <c r="C149" s="96">
        <f t="shared" si="5"/>
        <v>8892</v>
      </c>
      <c r="D149" s="74">
        <f>C149/B149</f>
        <v>0.06452783361514067</v>
      </c>
      <c r="E149" s="106">
        <v>8892</v>
      </c>
    </row>
    <row r="150" spans="1:5" s="17" customFormat="1" ht="22.5" customHeight="1" hidden="1">
      <c r="A150" s="71" t="s">
        <v>69</v>
      </c>
      <c r="B150" s="105"/>
      <c r="C150" s="96">
        <f t="shared" si="5"/>
        <v>0</v>
      </c>
      <c r="D150" s="74"/>
      <c r="E150" s="106"/>
    </row>
    <row r="151" spans="1:5" s="17" customFormat="1" ht="22.5" customHeight="1" hidden="1">
      <c r="A151" s="71" t="s">
        <v>70</v>
      </c>
      <c r="B151" s="105">
        <v>2005</v>
      </c>
      <c r="C151" s="96">
        <f t="shared" si="5"/>
        <v>0</v>
      </c>
      <c r="D151" s="74"/>
      <c r="E151" s="106"/>
    </row>
    <row r="152" spans="1:5" s="17" customFormat="1" ht="22.5" customHeight="1" hidden="1">
      <c r="A152" s="71" t="s">
        <v>71</v>
      </c>
      <c r="B152" s="105"/>
      <c r="C152" s="96">
        <f t="shared" si="5"/>
        <v>0</v>
      </c>
      <c r="D152" s="74" t="e">
        <f>C152/B152</f>
        <v>#DIV/0!</v>
      </c>
      <c r="E152" s="106"/>
    </row>
    <row r="153" spans="1:5" s="17" customFormat="1" ht="22.5" customHeight="1" hidden="1">
      <c r="A153" s="71" t="s">
        <v>72</v>
      </c>
      <c r="B153" s="105"/>
      <c r="C153" s="96">
        <f t="shared" si="5"/>
        <v>0</v>
      </c>
      <c r="D153" s="74"/>
      <c r="E153" s="106"/>
    </row>
    <row r="154" spans="1:5" s="17" customFormat="1" ht="27" customHeight="1" hidden="1">
      <c r="A154" s="90" t="s">
        <v>76</v>
      </c>
      <c r="B154" s="107">
        <f>B147/B139*10</f>
        <v>20.544407114340352</v>
      </c>
      <c r="C154" s="107">
        <f>C147/C139*10</f>
        <v>18.105320728181887</v>
      </c>
      <c r="D154" s="107">
        <f>D147/D139*10</f>
        <v>8.812773533651436</v>
      </c>
      <c r="E154" s="99">
        <f>E147/E139*10</f>
        <v>18.105320728181887</v>
      </c>
    </row>
    <row r="155" spans="1:5" s="17" customFormat="1" ht="24" customHeight="1" hidden="1">
      <c r="A155" s="71" t="s">
        <v>67</v>
      </c>
      <c r="B155" s="99">
        <f aca="true" t="shared" si="6" ref="B155:E156">B148/B141*10</f>
        <v>18.032348761045544</v>
      </c>
      <c r="C155" s="99">
        <f t="shared" si="6"/>
        <v>20.644685039370078</v>
      </c>
      <c r="D155" s="107">
        <f t="shared" si="6"/>
        <v>11.448694406337044</v>
      </c>
      <c r="E155" s="99">
        <f t="shared" si="6"/>
        <v>20.644685039370078</v>
      </c>
    </row>
    <row r="156" spans="1:5" s="17" customFormat="1" ht="22.5" customHeight="1" hidden="1">
      <c r="A156" s="71" t="s">
        <v>68</v>
      </c>
      <c r="B156" s="99">
        <f t="shared" si="6"/>
        <v>22.972576477452694</v>
      </c>
      <c r="C156" s="99">
        <f t="shared" si="6"/>
        <v>19</v>
      </c>
      <c r="D156" s="99">
        <f t="shared" si="6"/>
        <v>8.270730981632934</v>
      </c>
      <c r="E156" s="99">
        <f t="shared" si="6"/>
        <v>19</v>
      </c>
    </row>
    <row r="157" spans="1:5" s="17" customFormat="1" ht="22.5" customHeight="1" hidden="1">
      <c r="A157" s="71" t="s">
        <v>69</v>
      </c>
      <c r="B157" s="105"/>
      <c r="C157" s="99" t="e">
        <f aca="true" t="shared" si="7" ref="B157:C160">C150/C143*10</f>
        <v>#DIV/0!</v>
      </c>
      <c r="D157" s="74"/>
      <c r="E157" s="106"/>
    </row>
    <row r="158" spans="1:5" s="17" customFormat="1" ht="22.5" customHeight="1" hidden="1">
      <c r="A158" s="71" t="s">
        <v>70</v>
      </c>
      <c r="B158" s="107">
        <f t="shared" si="7"/>
        <v>42.0335429769392</v>
      </c>
      <c r="C158" s="107" t="e">
        <f t="shared" si="7"/>
        <v>#DIV/0!</v>
      </c>
      <c r="D158" s="107" t="e">
        <f>D151/D144*10</f>
        <v>#DIV/0!</v>
      </c>
      <c r="E158" s="99"/>
    </row>
    <row r="159" spans="1:5" s="17" customFormat="1" ht="22.5" customHeight="1" hidden="1">
      <c r="A159" s="71" t="s">
        <v>71</v>
      </c>
      <c r="B159" s="105"/>
      <c r="C159" s="99" t="e">
        <f t="shared" si="7"/>
        <v>#DIV/0!</v>
      </c>
      <c r="D159" s="107" t="e">
        <f>D152/D145*10</f>
        <v>#DIV/0!</v>
      </c>
      <c r="E159" s="99"/>
    </row>
    <row r="160" spans="1:5" s="17" customFormat="1" ht="22.5" customHeight="1" hidden="1">
      <c r="A160" s="71" t="s">
        <v>72</v>
      </c>
      <c r="B160" s="105"/>
      <c r="C160" s="99" t="e">
        <f t="shared" si="7"/>
        <v>#DIV/0!</v>
      </c>
      <c r="D160" s="107" t="e">
        <f>D153/D146*10</f>
        <v>#DIV/0!</v>
      </c>
      <c r="E160" s="99"/>
    </row>
    <row r="161" spans="1:5" s="17" customFormat="1" ht="27" customHeight="1" hidden="1">
      <c r="A161" s="93" t="s">
        <v>77</v>
      </c>
      <c r="B161" s="98"/>
      <c r="C161" s="98">
        <f>SUM(E161:E161)</f>
        <v>0</v>
      </c>
      <c r="D161" s="74" t="e">
        <f>C161/B161</f>
        <v>#DIV/0!</v>
      </c>
      <c r="E161" s="99"/>
    </row>
    <row r="162" spans="1:5" s="17" customFormat="1" ht="27" customHeight="1" hidden="1">
      <c r="A162" s="93" t="s">
        <v>78</v>
      </c>
      <c r="B162" s="108">
        <v>2462</v>
      </c>
      <c r="C162" s="108" t="e">
        <f>(C139-#REF!)</f>
        <v>#REF!</v>
      </c>
      <c r="D162" s="106" t="e">
        <f>D139-#REF!</f>
        <v>#REF!</v>
      </c>
      <c r="E162" s="106" t="e">
        <f>(E139-#REF!)</f>
        <v>#REF!</v>
      </c>
    </row>
    <row r="163" spans="1:5" s="17" customFormat="1" ht="27" customHeight="1" hidden="1">
      <c r="A163" s="90" t="s">
        <v>79</v>
      </c>
      <c r="B163" s="98">
        <v>243</v>
      </c>
      <c r="C163" s="98">
        <f>SUM(E163:E163)</f>
        <v>0</v>
      </c>
      <c r="D163" s="74">
        <f>C163/B163</f>
        <v>0</v>
      </c>
      <c r="E163" s="106"/>
    </row>
    <row r="164" spans="1:5" s="17" customFormat="1" ht="27" customHeight="1" hidden="1">
      <c r="A164" s="90" t="s">
        <v>80</v>
      </c>
      <c r="B164" s="107">
        <v>10.1</v>
      </c>
      <c r="C164" s="107" t="e">
        <f>C162/C163</f>
        <v>#REF!</v>
      </c>
      <c r="D164" s="99" t="e">
        <f>D162/D163</f>
        <v>#REF!</v>
      </c>
      <c r="E164" s="99"/>
    </row>
    <row r="165" spans="1:5" s="17" customFormat="1" ht="27" customHeight="1" hidden="1">
      <c r="A165" s="71" t="s">
        <v>81</v>
      </c>
      <c r="B165" s="109">
        <v>16388</v>
      </c>
      <c r="C165" s="98">
        <f>SUM(E165:E165)</f>
        <v>2339.6</v>
      </c>
      <c r="D165" s="97"/>
      <c r="E165" s="110">
        <v>2339.6</v>
      </c>
    </row>
    <row r="166" spans="1:5" s="17" customFormat="1" ht="24.75" customHeight="1" hidden="1">
      <c r="A166" s="71" t="s">
        <v>82</v>
      </c>
      <c r="B166" s="73">
        <v>273</v>
      </c>
      <c r="C166" s="73">
        <f>SUM(E166:E166)</f>
        <v>733</v>
      </c>
      <c r="D166" s="74"/>
      <c r="E166" s="100">
        <v>733</v>
      </c>
    </row>
    <row r="167" spans="1:5" s="17" customFormat="1" ht="27" customHeight="1" hidden="1" outlineLevel="1">
      <c r="A167" s="71" t="s">
        <v>83</v>
      </c>
      <c r="B167" s="98">
        <f>B165-B166</f>
        <v>16115</v>
      </c>
      <c r="C167" s="98">
        <v>10123</v>
      </c>
      <c r="D167" s="74">
        <f>C167/B167</f>
        <v>0.6281725100837728</v>
      </c>
      <c r="E167" s="100">
        <f>E165-E166</f>
        <v>1606.6</v>
      </c>
    </row>
    <row r="168" spans="1:5" s="17" customFormat="1" ht="27" customHeight="1" hidden="1" outlineLevel="1">
      <c r="A168" s="93" t="s">
        <v>84</v>
      </c>
      <c r="B168" s="73">
        <v>15915</v>
      </c>
      <c r="C168" s="98">
        <f>SUM(E168:E168)</f>
        <v>1607</v>
      </c>
      <c r="D168" s="74">
        <f>C168/B168</f>
        <v>0.10097392397109645</v>
      </c>
      <c r="E168" s="91">
        <v>1607</v>
      </c>
    </row>
    <row r="169" spans="1:5" s="17" customFormat="1" ht="29.25" customHeight="1" hidden="1">
      <c r="A169" s="92" t="s">
        <v>2</v>
      </c>
      <c r="B169" s="81">
        <f>B168/B167</f>
        <v>0.9875892026062675</v>
      </c>
      <c r="C169" s="81">
        <f>C168/C167</f>
        <v>0.15874740689518918</v>
      </c>
      <c r="D169" s="81">
        <f>D168/D167</f>
        <v>0.16074234760389403</v>
      </c>
      <c r="E169" s="80">
        <f>E168/E167</f>
        <v>1.000248972986431</v>
      </c>
    </row>
    <row r="170" spans="1:5" s="17" customFormat="1" ht="26.25" customHeight="1" hidden="1">
      <c r="A170" s="92" t="s">
        <v>85</v>
      </c>
      <c r="B170" s="111">
        <f>B167-B168</f>
        <v>200</v>
      </c>
      <c r="C170" s="111">
        <f>C167-C168</f>
        <v>8516</v>
      </c>
      <c r="D170" s="112">
        <f>D167-D168</f>
        <v>0.5271985861126764</v>
      </c>
      <c r="E170" s="112">
        <f>E167-E168</f>
        <v>-0.40000000000009095</v>
      </c>
    </row>
    <row r="171" spans="1:5" s="17" customFormat="1" ht="27" customHeight="1" hidden="1">
      <c r="A171" s="90" t="s">
        <v>86</v>
      </c>
      <c r="B171" s="73">
        <v>307451</v>
      </c>
      <c r="C171" s="98">
        <f>SUM(E171:E171)</f>
        <v>24928</v>
      </c>
      <c r="D171" s="74">
        <f>C171/B171</f>
        <v>0.08107958666584268</v>
      </c>
      <c r="E171" s="95">
        <v>24928</v>
      </c>
    </row>
    <row r="172" spans="1:5" s="17" customFormat="1" ht="27" customHeight="1" hidden="1">
      <c r="A172" s="90" t="s">
        <v>76</v>
      </c>
      <c r="B172" s="113">
        <f>B171/B168*10</f>
        <v>193.18316054037072</v>
      </c>
      <c r="C172" s="113">
        <f>C171/C168*10</f>
        <v>155.1213441194773</v>
      </c>
      <c r="D172" s="74">
        <f>C172/B172</f>
        <v>0.8029754958225802</v>
      </c>
      <c r="E172" s="114">
        <f>E171/E168*10</f>
        <v>155.1213441194773</v>
      </c>
    </row>
    <row r="173" spans="1:5" s="17" customFormat="1" ht="27" customHeight="1" hidden="1" outlineLevel="1">
      <c r="A173" s="71" t="s">
        <v>87</v>
      </c>
      <c r="B173" s="115">
        <v>768</v>
      </c>
      <c r="C173" s="116">
        <v>727.6</v>
      </c>
      <c r="D173" s="74">
        <f>C173/B173</f>
        <v>0.9473958333333333</v>
      </c>
      <c r="E173" s="106">
        <v>106.1</v>
      </c>
    </row>
    <row r="174" spans="1:5" s="17" customFormat="1" ht="27" customHeight="1" hidden="1">
      <c r="A174" s="71" t="s">
        <v>88</v>
      </c>
      <c r="B174" s="117">
        <v>30</v>
      </c>
      <c r="C174" s="116">
        <v>231.09000000000003</v>
      </c>
      <c r="D174" s="97"/>
      <c r="E174" s="118">
        <v>86.8</v>
      </c>
    </row>
    <row r="175" spans="1:5" s="17" customFormat="1" ht="27" customHeight="1" hidden="1" outlineLevel="1">
      <c r="A175" s="71" t="s">
        <v>89</v>
      </c>
      <c r="B175" s="116">
        <f>B173-B174</f>
        <v>738</v>
      </c>
      <c r="C175" s="98">
        <f>SUM(E175:E175)</f>
        <v>20</v>
      </c>
      <c r="D175" s="74">
        <f>C175/B175</f>
        <v>0.02710027100271003</v>
      </c>
      <c r="E175" s="119">
        <v>20</v>
      </c>
    </row>
    <row r="176" spans="1:5" s="17" customFormat="1" ht="27" customHeight="1" hidden="1" outlineLevel="1">
      <c r="A176" s="93" t="s">
        <v>90</v>
      </c>
      <c r="B176" s="73">
        <v>738</v>
      </c>
      <c r="C176" s="98">
        <f>SUM(E176:E176)</f>
        <v>20</v>
      </c>
      <c r="D176" s="74">
        <f>C176/B176</f>
        <v>0.02710027100271003</v>
      </c>
      <c r="E176" s="91">
        <v>20</v>
      </c>
    </row>
    <row r="177" spans="1:5" s="17" customFormat="1" ht="23.25" customHeight="1" hidden="1">
      <c r="A177" s="92" t="s">
        <v>2</v>
      </c>
      <c r="B177" s="81">
        <f>B176/B175</f>
        <v>1</v>
      </c>
      <c r="C177" s="81">
        <f>C176/C175</f>
        <v>1</v>
      </c>
      <c r="D177" s="80">
        <f>D176/D175</f>
        <v>1</v>
      </c>
      <c r="E177" s="80">
        <f>E176/E175</f>
        <v>1</v>
      </c>
    </row>
    <row r="178" spans="1:5" s="17" customFormat="1" ht="27" customHeight="1" hidden="1">
      <c r="A178" s="90" t="s">
        <v>91</v>
      </c>
      <c r="B178" s="73">
        <v>20518</v>
      </c>
      <c r="C178" s="98">
        <f>SUM(E178:E178)</f>
        <v>270</v>
      </c>
      <c r="D178" s="74">
        <f>C178/B178</f>
        <v>0.013159177307729798</v>
      </c>
      <c r="E178" s="91">
        <v>270</v>
      </c>
    </row>
    <row r="179" spans="1:5" s="17" customFormat="1" ht="28.5" customHeight="1" hidden="1">
      <c r="A179" s="90" t="s">
        <v>76</v>
      </c>
      <c r="B179" s="113">
        <f>B178/B176*10</f>
        <v>278.02168021680217</v>
      </c>
      <c r="C179" s="113">
        <f>C178/C176*10</f>
        <v>135</v>
      </c>
      <c r="D179" s="113">
        <f>D178/D176*10</f>
        <v>4.855736426552295</v>
      </c>
      <c r="E179" s="114">
        <f>E178/E176*10</f>
        <v>135</v>
      </c>
    </row>
    <row r="180" spans="1:5" s="17" customFormat="1" ht="27" customHeight="1" hidden="1" outlineLevel="1">
      <c r="A180" s="71" t="s">
        <v>92</v>
      </c>
      <c r="B180" s="115"/>
      <c r="C180" s="116">
        <f>SUM(E180:E180)</f>
        <v>0</v>
      </c>
      <c r="D180" s="74" t="e">
        <f aca="true" t="shared" si="8" ref="D180:D193">C180/B180</f>
        <v>#DIV/0!</v>
      </c>
      <c r="E180" s="91"/>
    </row>
    <row r="181" spans="1:5" s="17" customFormat="1" ht="27" customHeight="1" hidden="1" outlineLevel="1">
      <c r="A181" s="93" t="s">
        <v>93</v>
      </c>
      <c r="B181" s="120">
        <v>92.9</v>
      </c>
      <c r="C181" s="107">
        <f>SUM(E181:E181)</f>
        <v>0</v>
      </c>
      <c r="D181" s="74">
        <f t="shared" si="8"/>
        <v>0</v>
      </c>
      <c r="E181" s="91"/>
    </row>
    <row r="182" spans="1:5" s="17" customFormat="1" ht="27" customHeight="1" hidden="1">
      <c r="A182" s="92" t="s">
        <v>2</v>
      </c>
      <c r="B182" s="121"/>
      <c r="C182" s="121" t="e">
        <f>C181/C180</f>
        <v>#DIV/0!</v>
      </c>
      <c r="D182" s="74" t="e">
        <f t="shared" si="8"/>
        <v>#DIV/0!</v>
      </c>
      <c r="E182" s="80"/>
    </row>
    <row r="183" spans="1:5" s="17" customFormat="1" ht="27" customHeight="1" hidden="1">
      <c r="A183" s="90" t="s">
        <v>94</v>
      </c>
      <c r="B183" s="120">
        <v>154.3</v>
      </c>
      <c r="C183" s="107">
        <f>SUM(E183:E183)</f>
        <v>0</v>
      </c>
      <c r="D183" s="74">
        <f t="shared" si="8"/>
        <v>0</v>
      </c>
      <c r="E183" s="91"/>
    </row>
    <row r="184" spans="1:5" s="17" customFormat="1" ht="27" customHeight="1" hidden="1">
      <c r="A184" s="90" t="s">
        <v>76</v>
      </c>
      <c r="B184" s="113">
        <f>B183/B181*10</f>
        <v>16.60925726587729</v>
      </c>
      <c r="C184" s="113" t="e">
        <f>C183/C181*10</f>
        <v>#DIV/0!</v>
      </c>
      <c r="D184" s="74" t="e">
        <f t="shared" si="8"/>
        <v>#DIV/0!</v>
      </c>
      <c r="E184" s="114"/>
    </row>
    <row r="185" spans="1:5" s="17" customFormat="1" ht="30" customHeight="1" hidden="1">
      <c r="A185" s="93" t="s">
        <v>95</v>
      </c>
      <c r="B185" s="98"/>
      <c r="C185" s="98">
        <f>SUM(E185:E185)</f>
        <v>141</v>
      </c>
      <c r="D185" s="74" t="e">
        <f t="shared" si="8"/>
        <v>#DIV/0!</v>
      </c>
      <c r="E185" s="91">
        <v>141</v>
      </c>
    </row>
    <row r="186" spans="1:5" s="17" customFormat="1" ht="27.75" customHeight="1" hidden="1">
      <c r="A186" s="90" t="s">
        <v>96</v>
      </c>
      <c r="B186" s="98"/>
      <c r="C186" s="98">
        <f>SUM(E186:E186)</f>
        <v>112</v>
      </c>
      <c r="D186" s="74" t="e">
        <f t="shared" si="8"/>
        <v>#DIV/0!</v>
      </c>
      <c r="E186" s="122">
        <v>112</v>
      </c>
    </row>
    <row r="187" spans="1:5" s="17" customFormat="1" ht="30" customHeight="1" hidden="1">
      <c r="A187" s="90" t="s">
        <v>76</v>
      </c>
      <c r="B187" s="98"/>
      <c r="C187" s="107">
        <f>C186/C185*10</f>
        <v>7.9432624113475185</v>
      </c>
      <c r="D187" s="74" t="e">
        <f t="shared" si="8"/>
        <v>#DIV/0!</v>
      </c>
      <c r="E187" s="99">
        <f>E186/E185*10</f>
        <v>7.9432624113475185</v>
      </c>
    </row>
    <row r="188" spans="1:5" s="17" customFormat="1" ht="27" customHeight="1" hidden="1" outlineLevel="1">
      <c r="A188" s="93" t="s">
        <v>97</v>
      </c>
      <c r="B188" s="98">
        <v>1420</v>
      </c>
      <c r="C188" s="98">
        <f>SUM(E188:E188)</f>
        <v>176</v>
      </c>
      <c r="D188" s="74">
        <f t="shared" si="8"/>
        <v>0.12394366197183099</v>
      </c>
      <c r="E188" s="91">
        <v>176</v>
      </c>
    </row>
    <row r="189" spans="1:5" s="17" customFormat="1" ht="27" customHeight="1" hidden="1" outlineLevel="1">
      <c r="A189" s="90" t="s">
        <v>98</v>
      </c>
      <c r="B189" s="98">
        <v>37784</v>
      </c>
      <c r="C189" s="98">
        <f>SUM(E189:E189)</f>
        <v>5800</v>
      </c>
      <c r="D189" s="74">
        <f t="shared" si="8"/>
        <v>0.1535041287317383</v>
      </c>
      <c r="E189" s="91">
        <v>5800</v>
      </c>
    </row>
    <row r="190" spans="1:5" s="17" customFormat="1" ht="27" customHeight="1" hidden="1">
      <c r="A190" s="90" t="s">
        <v>76</v>
      </c>
      <c r="B190" s="113">
        <f>B189/B188*10</f>
        <v>266.0845070422535</v>
      </c>
      <c r="C190" s="113">
        <f>C189/C188*10</f>
        <v>329.5454545454545</v>
      </c>
      <c r="D190" s="74">
        <f t="shared" si="8"/>
        <v>1.2384992204492522</v>
      </c>
      <c r="E190" s="114">
        <f>E189/E188*10</f>
        <v>329.5454545454545</v>
      </c>
    </row>
    <row r="191" spans="1:5" s="17" customFormat="1" ht="27" customHeight="1" hidden="1" outlineLevel="1">
      <c r="A191" s="93" t="s">
        <v>99</v>
      </c>
      <c r="B191" s="98"/>
      <c r="C191" s="98">
        <f>SUM(E191:E191)</f>
        <v>0</v>
      </c>
      <c r="D191" s="74" t="e">
        <f t="shared" si="8"/>
        <v>#DIV/0!</v>
      </c>
      <c r="E191" s="91"/>
    </row>
    <row r="192" spans="1:5" s="17" customFormat="1" ht="27" customHeight="1" hidden="1" outlineLevel="1">
      <c r="A192" s="90" t="s">
        <v>100</v>
      </c>
      <c r="B192" s="98"/>
      <c r="C192" s="98">
        <f>SUM(E192:E192)</f>
        <v>0</v>
      </c>
      <c r="D192" s="74" t="e">
        <f t="shared" si="8"/>
        <v>#DIV/0!</v>
      </c>
      <c r="E192" s="91"/>
    </row>
    <row r="193" spans="1:5" s="17" customFormat="1" ht="27" customHeight="1" hidden="1">
      <c r="A193" s="90" t="s">
        <v>76</v>
      </c>
      <c r="B193" s="113"/>
      <c r="C193" s="113" t="e">
        <f>C192/C191*10</f>
        <v>#DIV/0!</v>
      </c>
      <c r="D193" s="74" t="e">
        <f t="shared" si="8"/>
        <v>#DIV/0!</v>
      </c>
      <c r="E193" s="114"/>
    </row>
    <row r="194" spans="1:5" s="17" customFormat="1" ht="27" customHeight="1" hidden="1">
      <c r="A194" s="93" t="s">
        <v>101</v>
      </c>
      <c r="B194" s="73">
        <v>6855</v>
      </c>
      <c r="C194" s="98">
        <f>SUM(E194:E194)</f>
        <v>202</v>
      </c>
      <c r="D194" s="74">
        <f>C194/B194</f>
        <v>0.02946754194018964</v>
      </c>
      <c r="E194" s="91">
        <v>202</v>
      </c>
    </row>
    <row r="195" spans="1:5" s="17" customFormat="1" ht="27" customHeight="1" hidden="1">
      <c r="A195" s="93" t="s">
        <v>102</v>
      </c>
      <c r="B195" s="73"/>
      <c r="C195" s="98"/>
      <c r="D195" s="74"/>
      <c r="E195" s="91"/>
    </row>
    <row r="196" spans="1:5" s="17" customFormat="1" ht="27" customHeight="1" hidden="1">
      <c r="A196" s="93" t="s">
        <v>103</v>
      </c>
      <c r="B196" s="73"/>
      <c r="C196" s="98"/>
      <c r="D196" s="74"/>
      <c r="E196" s="91"/>
    </row>
    <row r="197" spans="1:5" s="53" customFormat="1" ht="29.25" customHeight="1" hidden="1">
      <c r="A197" s="90" t="s">
        <v>104</v>
      </c>
      <c r="B197" s="73">
        <v>86579</v>
      </c>
      <c r="C197" s="98">
        <f>SUM(E197:E197)</f>
        <v>5555</v>
      </c>
      <c r="D197" s="74">
        <f>C197/B197</f>
        <v>0.06416105522124303</v>
      </c>
      <c r="E197" s="91">
        <v>5555</v>
      </c>
    </row>
    <row r="198" spans="1:5" s="53" customFormat="1" ht="29.25" customHeight="1" hidden="1">
      <c r="A198" s="92" t="s">
        <v>105</v>
      </c>
      <c r="B198" s="74">
        <f>B197/B200</f>
        <v>0.86579</v>
      </c>
      <c r="C198" s="74">
        <f>C197/C200</f>
        <v>0.910655737704918</v>
      </c>
      <c r="D198" s="97" t="e">
        <f>D197/D200</f>
        <v>#DIV/0!</v>
      </c>
      <c r="E198" s="97">
        <f>E197/E200</f>
        <v>0.910655737704918</v>
      </c>
    </row>
    <row r="199" spans="1:5" s="17" customFormat="1" ht="27" customHeight="1" hidden="1">
      <c r="A199" s="90" t="s">
        <v>106</v>
      </c>
      <c r="B199" s="73">
        <v>146462</v>
      </c>
      <c r="C199" s="98">
        <f>SUM(E199:E199)</f>
        <v>11700</v>
      </c>
      <c r="D199" s="74">
        <f>C199/B199</f>
        <v>0.07988420204558179</v>
      </c>
      <c r="E199" s="106">
        <v>11700</v>
      </c>
    </row>
    <row r="200" spans="1:5" s="17" customFormat="1" ht="27" customHeight="1" hidden="1" outlineLevel="1">
      <c r="A200" s="90" t="s">
        <v>107</v>
      </c>
      <c r="B200" s="73">
        <v>100000</v>
      </c>
      <c r="C200" s="98">
        <f>SUM(E200:E200)</f>
        <v>6100</v>
      </c>
      <c r="D200" s="74"/>
      <c r="E200" s="106">
        <v>6100</v>
      </c>
    </row>
    <row r="201" spans="1:5" s="17" customFormat="1" ht="27" customHeight="1" hidden="1" outlineLevel="1">
      <c r="A201" s="90" t="s">
        <v>108</v>
      </c>
      <c r="B201" s="73">
        <v>69467</v>
      </c>
      <c r="C201" s="98">
        <f>SUM(E201:E201)</f>
        <v>4441</v>
      </c>
      <c r="D201" s="74"/>
      <c r="E201" s="106">
        <v>4441</v>
      </c>
    </row>
    <row r="202" spans="1:5" s="17" customFormat="1" ht="27" customHeight="1" hidden="1">
      <c r="A202" s="92" t="s">
        <v>2</v>
      </c>
      <c r="B202" s="94">
        <f>B201/B200</f>
        <v>0.69467</v>
      </c>
      <c r="C202" s="94">
        <f>C201/C200</f>
        <v>0.7280327868852459</v>
      </c>
      <c r="D202" s="94" t="e">
        <f>D201/D200</f>
        <v>#DIV/0!</v>
      </c>
      <c r="E202" s="123">
        <f>E201/E200</f>
        <v>0.7280327868852459</v>
      </c>
    </row>
    <row r="203" spans="1:5" s="17" customFormat="1" ht="27" customHeight="1" hidden="1">
      <c r="A203" s="71" t="s">
        <v>109</v>
      </c>
      <c r="B203" s="98">
        <v>49437</v>
      </c>
      <c r="C203" s="98">
        <f>SUM(E203:E203)</f>
        <v>3099</v>
      </c>
      <c r="D203" s="94"/>
      <c r="E203" s="124">
        <v>3099</v>
      </c>
    </row>
    <row r="204" spans="1:5" s="17" customFormat="1" ht="27" customHeight="1" hidden="1">
      <c r="A204" s="71" t="s">
        <v>110</v>
      </c>
      <c r="B204" s="98">
        <v>13334</v>
      </c>
      <c r="C204" s="98">
        <f>SUM(E204:E204)</f>
        <v>1342</v>
      </c>
      <c r="D204" s="94"/>
      <c r="E204" s="124">
        <v>1342</v>
      </c>
    </row>
    <row r="205" spans="1:5" s="17" customFormat="1" ht="0" customHeight="1" hidden="1">
      <c r="A205" s="7"/>
      <c r="B205" s="24"/>
      <c r="C205" s="21"/>
      <c r="D205" s="24"/>
      <c r="E205" s="58"/>
    </row>
    <row r="206" spans="1:5" s="53" customFormat="1" ht="39.75" customHeight="1" hidden="1" outlineLevel="1">
      <c r="A206" s="7" t="s">
        <v>111</v>
      </c>
      <c r="B206" s="11">
        <v>115686</v>
      </c>
      <c r="C206" s="21">
        <f>SUM(E206:E206)</f>
        <v>6192</v>
      </c>
      <c r="D206" s="38">
        <f>C206/B206</f>
        <v>0.05352419480317411</v>
      </c>
      <c r="E206" s="18">
        <v>6192</v>
      </c>
    </row>
    <row r="207" spans="1:5" s="59" customFormat="1" ht="29.25" customHeight="1" hidden="1" outlineLevel="1">
      <c r="A207" s="8" t="s">
        <v>112</v>
      </c>
      <c r="B207" s="21">
        <v>92399</v>
      </c>
      <c r="C207" s="21">
        <f>SUM(E207:E207)</f>
        <v>6192</v>
      </c>
      <c r="D207" s="38">
        <f>C207/B207</f>
        <v>0.06701371226961331</v>
      </c>
      <c r="E207" s="28">
        <v>6192</v>
      </c>
    </row>
    <row r="208" spans="1:5" s="53" customFormat="1" ht="29.25" customHeight="1" hidden="1">
      <c r="A208" s="7" t="s">
        <v>113</v>
      </c>
      <c r="B208" s="22">
        <f>B207/B206</f>
        <v>0.7987051155714607</v>
      </c>
      <c r="C208" s="22">
        <f>C207/C206</f>
        <v>1</v>
      </c>
      <c r="D208" s="22">
        <f>D207/D206</f>
        <v>1.2520265370837347</v>
      </c>
      <c r="E208" s="41">
        <f>E207/E206</f>
        <v>1</v>
      </c>
    </row>
    <row r="209" spans="1:5" s="53" customFormat="1" ht="29.25" customHeight="1" hidden="1" outlineLevel="1">
      <c r="A209" s="7" t="s">
        <v>114</v>
      </c>
      <c r="B209" s="21"/>
      <c r="C209" s="21">
        <f>SUM(E209:E209)</f>
        <v>0</v>
      </c>
      <c r="D209" s="38" t="e">
        <f>C209/B209</f>
        <v>#DIV/0!</v>
      </c>
      <c r="E209" s="28"/>
    </row>
    <row r="210" spans="1:5" s="59" customFormat="1" ht="29.25" customHeight="1" hidden="1" outlineLevel="1">
      <c r="A210" s="8" t="s">
        <v>115</v>
      </c>
      <c r="B210" s="11">
        <v>20879</v>
      </c>
      <c r="C210" s="21">
        <f>SUM(E210:E210)</f>
        <v>2340</v>
      </c>
      <c r="D210" s="38">
        <f>C210/B210</f>
        <v>0.11207433306192825</v>
      </c>
      <c r="E210" s="28">
        <v>2340</v>
      </c>
    </row>
    <row r="211" spans="1:5" s="53" customFormat="1" ht="29.25" customHeight="1" hidden="1">
      <c r="A211" s="7" t="s">
        <v>116</v>
      </c>
      <c r="B211" s="22" t="e">
        <f>B210/B209</f>
        <v>#DIV/0!</v>
      </c>
      <c r="C211" s="22" t="e">
        <f>C210/C209</f>
        <v>#DIV/0!</v>
      </c>
      <c r="D211" s="22" t="e">
        <f>D210/D209</f>
        <v>#DIV/0!</v>
      </c>
      <c r="E211" s="41" t="e">
        <f>E210/E209</f>
        <v>#DIV/0!</v>
      </c>
    </row>
    <row r="212" spans="1:5" s="53" customFormat="1" ht="25.5" customHeight="1" hidden="1">
      <c r="A212" s="39" t="s">
        <v>117</v>
      </c>
      <c r="B212" s="11"/>
      <c r="C212" s="21"/>
      <c r="D212" s="38"/>
      <c r="E212" s="28"/>
    </row>
    <row r="213" spans="1:5" s="59" customFormat="1" ht="29.25" customHeight="1" hidden="1" outlineLevel="1">
      <c r="A213" s="57" t="s">
        <v>118</v>
      </c>
      <c r="B213" s="11">
        <v>96817</v>
      </c>
      <c r="C213" s="21">
        <f>SUM(E213:E213)</f>
        <v>4320</v>
      </c>
      <c r="D213" s="38">
        <f>C213/B213</f>
        <v>0.04462026297034612</v>
      </c>
      <c r="E213" s="28">
        <v>4320</v>
      </c>
    </row>
    <row r="214" spans="1:5" s="59" customFormat="1" ht="29.25" customHeight="1" hidden="1" outlineLevel="1">
      <c r="A214" s="39" t="s">
        <v>119</v>
      </c>
      <c r="B214" s="11"/>
      <c r="C214" s="21">
        <f>SUM(E214:E214)</f>
        <v>0</v>
      </c>
      <c r="D214" s="38"/>
      <c r="E214" s="28"/>
    </row>
    <row r="215" spans="1:15" s="53" customFormat="1" ht="29.25" customHeight="1" hidden="1" outlineLevel="1">
      <c r="A215" s="39" t="s">
        <v>120</v>
      </c>
      <c r="B215" s="11">
        <v>77200</v>
      </c>
      <c r="C215" s="21">
        <f>SUM(E215:E215)</f>
        <v>3612.7</v>
      </c>
      <c r="D215" s="38">
        <f>C215/B215</f>
        <v>0.04679663212435233</v>
      </c>
      <c r="E215" s="28">
        <v>3612.7</v>
      </c>
      <c r="O215" s="53" t="s">
        <v>21</v>
      </c>
    </row>
    <row r="216" spans="1:6" s="53" customFormat="1" ht="29.25" customHeight="1" hidden="1" outlineLevel="1">
      <c r="A216" s="39" t="s">
        <v>121</v>
      </c>
      <c r="B216" s="21">
        <f>B213*0.45</f>
        <v>43567.65</v>
      </c>
      <c r="C216" s="21">
        <f>C213*0.45</f>
        <v>1944</v>
      </c>
      <c r="D216" s="21">
        <f>D213*0.45</f>
        <v>0.020079118336655752</v>
      </c>
      <c r="E216" s="13">
        <f>E213*0.45</f>
        <v>1944</v>
      </c>
      <c r="F216" s="60"/>
    </row>
    <row r="217" spans="1:5" s="53" customFormat="1" ht="24" customHeight="1" hidden="1">
      <c r="A217" s="57" t="s">
        <v>122</v>
      </c>
      <c r="B217" s="38">
        <f>B213/B215</f>
        <v>1.2541062176165803</v>
      </c>
      <c r="C217" s="38">
        <f>C213/C215</f>
        <v>1.1957815484263847</v>
      </c>
      <c r="D217" s="38">
        <f>D213/D215</f>
        <v>0.9534930388105074</v>
      </c>
      <c r="E217" s="29">
        <f>E213/E215</f>
        <v>1.1957815484263847</v>
      </c>
    </row>
    <row r="218" spans="1:5" s="59" customFormat="1" ht="28.5" customHeight="1" hidden="1" outlineLevel="1">
      <c r="A218" s="57" t="s">
        <v>123</v>
      </c>
      <c r="B218" s="11">
        <v>224455</v>
      </c>
      <c r="C218" s="21">
        <f>SUM(E218:E218)</f>
        <v>12310</v>
      </c>
      <c r="D218" s="38">
        <f>C218/B218</f>
        <v>0.05484395535853512</v>
      </c>
      <c r="E218" s="28">
        <v>12310</v>
      </c>
    </row>
    <row r="219" spans="1:5" s="59" customFormat="1" ht="29.25" customHeight="1" hidden="1" outlineLevel="1">
      <c r="A219" s="39" t="s">
        <v>119</v>
      </c>
      <c r="B219" s="11"/>
      <c r="C219" s="21">
        <f>SUM(E219:E219)</f>
        <v>0</v>
      </c>
      <c r="D219" s="38"/>
      <c r="E219" s="61"/>
    </row>
    <row r="220" spans="1:5" s="53" customFormat="1" ht="29.25" customHeight="1" hidden="1" outlineLevel="1">
      <c r="A220" s="39" t="s">
        <v>124</v>
      </c>
      <c r="B220" s="11">
        <v>236400</v>
      </c>
      <c r="C220" s="21">
        <f>SUM(E220:E220)</f>
        <v>10514.6</v>
      </c>
      <c r="D220" s="38">
        <f>C220/B220</f>
        <v>0.04447800338409476</v>
      </c>
      <c r="E220" s="28">
        <v>10514.6</v>
      </c>
    </row>
    <row r="221" spans="1:5" s="53" customFormat="1" ht="29.25" customHeight="1" hidden="1" outlineLevel="1">
      <c r="A221" s="39" t="s">
        <v>125</v>
      </c>
      <c r="B221" s="21">
        <f>B218*0.3</f>
        <v>67336.5</v>
      </c>
      <c r="C221" s="21">
        <f>C218*0.3</f>
        <v>3693</v>
      </c>
      <c r="D221" s="38">
        <f>C221/B221</f>
        <v>0.05484395535853512</v>
      </c>
      <c r="E221" s="49">
        <f>E218*0.3</f>
        <v>3693</v>
      </c>
    </row>
    <row r="222" spans="1:5" s="59" customFormat="1" ht="24" customHeight="1" hidden="1">
      <c r="A222" s="39" t="s">
        <v>126</v>
      </c>
      <c r="B222" s="38">
        <f>B218/B220</f>
        <v>0.9494712351945854</v>
      </c>
      <c r="C222" s="38">
        <f>C218/C220</f>
        <v>1.1707530481425827</v>
      </c>
      <c r="D222" s="38">
        <f>D218/D220</f>
        <v>1.2330579429324655</v>
      </c>
      <c r="E222" s="29">
        <f>E218/E220</f>
        <v>1.1707530481425827</v>
      </c>
    </row>
    <row r="223" spans="1:5" s="59" customFormat="1" ht="29.25" customHeight="1" hidden="1" outlineLevel="1">
      <c r="A223" s="57" t="s">
        <v>127</v>
      </c>
      <c r="B223" s="11">
        <v>160398</v>
      </c>
      <c r="C223" s="21">
        <f>SUM(E223:E223)</f>
        <v>5685</v>
      </c>
      <c r="D223" s="38"/>
      <c r="E223" s="28">
        <v>5685</v>
      </c>
    </row>
    <row r="224" spans="1:5" s="59" customFormat="1" ht="29.25" customHeight="1" hidden="1" outlineLevel="1">
      <c r="A224" s="39" t="s">
        <v>119</v>
      </c>
      <c r="B224" s="11"/>
      <c r="C224" s="21">
        <f>SUM(E224:E224)</f>
        <v>0</v>
      </c>
      <c r="D224" s="38"/>
      <c r="E224" s="61"/>
    </row>
    <row r="225" spans="1:5" s="53" customFormat="1" ht="27.75" customHeight="1" hidden="1" outlineLevel="1">
      <c r="A225" s="39" t="s">
        <v>124</v>
      </c>
      <c r="B225" s="11">
        <v>268800</v>
      </c>
      <c r="C225" s="21">
        <f>SUM(E225:E225)</f>
        <v>9436.2</v>
      </c>
      <c r="D225" s="38"/>
      <c r="E225" s="28">
        <v>9436.2</v>
      </c>
    </row>
    <row r="226" spans="1:5" s="53" customFormat="1" ht="29.25" customHeight="1" hidden="1" outlineLevel="1">
      <c r="A226" s="39" t="s">
        <v>128</v>
      </c>
      <c r="B226" s="21">
        <f>B223*0.19</f>
        <v>30475.62</v>
      </c>
      <c r="C226" s="21">
        <f>C223*0.19</f>
        <v>1080.15</v>
      </c>
      <c r="D226" s="38"/>
      <c r="E226" s="49">
        <f>E223*0.19</f>
        <v>1080.15</v>
      </c>
    </row>
    <row r="227" spans="1:5" s="59" customFormat="1" ht="24" customHeight="1" hidden="1">
      <c r="A227" s="39" t="s">
        <v>129</v>
      </c>
      <c r="B227" s="38">
        <f>B223/B225</f>
        <v>0.59671875</v>
      </c>
      <c r="C227" s="38">
        <f>C223/C225</f>
        <v>0.6024670948051122</v>
      </c>
      <c r="D227" s="38" t="e">
        <f>D223/D225</f>
        <v>#DIV/0!</v>
      </c>
      <c r="E227" s="29">
        <f>E223/E225</f>
        <v>0.6024670948051122</v>
      </c>
    </row>
    <row r="228" spans="1:5" s="53" customFormat="1" ht="29.25" customHeight="1" hidden="1">
      <c r="A228" s="57" t="s">
        <v>130</v>
      </c>
      <c r="B228" s="21">
        <v>883</v>
      </c>
      <c r="C228" s="21">
        <f>SUM(E228:E228)</f>
        <v>0</v>
      </c>
      <c r="D228" s="38">
        <f>C228/B228</f>
        <v>0</v>
      </c>
      <c r="E228" s="28"/>
    </row>
    <row r="229" spans="1:5" s="53" customFormat="1" ht="29.25" customHeight="1" hidden="1">
      <c r="A229" s="39" t="s">
        <v>128</v>
      </c>
      <c r="B229" s="21">
        <f>B228*0.7</f>
        <v>618.0999999999999</v>
      </c>
      <c r="C229" s="21">
        <f>C228*0.7</f>
        <v>0</v>
      </c>
      <c r="D229" s="38">
        <f>C229/B229</f>
        <v>0</v>
      </c>
      <c r="E229" s="13">
        <f>E228*0.7</f>
        <v>0</v>
      </c>
    </row>
    <row r="230" spans="1:5" s="53" customFormat="1" ht="28.5" customHeight="1" hidden="1">
      <c r="A230" s="8" t="s">
        <v>131</v>
      </c>
      <c r="B230" s="21"/>
      <c r="C230" s="21">
        <f>SUM(E230:E230)</f>
        <v>0</v>
      </c>
      <c r="D230" s="38"/>
      <c r="E230" s="52"/>
    </row>
    <row r="231" spans="1:5" s="53" customFormat="1" ht="25.5" customHeight="1" hidden="1">
      <c r="A231" s="39" t="s">
        <v>119</v>
      </c>
      <c r="B231" s="21"/>
      <c r="C231" s="21">
        <f>SUM(E231:E231)</f>
        <v>0</v>
      </c>
      <c r="D231" s="38"/>
      <c r="E231" s="52"/>
    </row>
    <row r="232" spans="1:5" s="53" customFormat="1" ht="29.25" customHeight="1" hidden="1">
      <c r="A232" s="39" t="s">
        <v>128</v>
      </c>
      <c r="B232" s="21">
        <f>B231*0.2</f>
        <v>0</v>
      </c>
      <c r="C232" s="21">
        <f>C231*0.2</f>
        <v>0</v>
      </c>
      <c r="D232" s="38" t="e">
        <f>C232/B232</f>
        <v>#DIV/0!</v>
      </c>
      <c r="E232" s="13">
        <f>E231*0.2</f>
        <v>0</v>
      </c>
    </row>
    <row r="233" spans="1:5" s="53" customFormat="1" ht="45.75" customHeight="1" hidden="1">
      <c r="A233" s="8" t="s">
        <v>132</v>
      </c>
      <c r="B233" s="21"/>
      <c r="C233" s="21">
        <f>SUM(E233:E233)</f>
        <v>6931</v>
      </c>
      <c r="D233" s="38" t="e">
        <f>C233/B233</f>
        <v>#DIV/0!</v>
      </c>
      <c r="E233" s="52">
        <v>6931</v>
      </c>
    </row>
    <row r="234" spans="1:5" s="53" customFormat="1" ht="29.25" customHeight="1" hidden="1">
      <c r="A234" s="8" t="s">
        <v>133</v>
      </c>
      <c r="B234" s="21">
        <f>B232+B229+B226+B221+B216</f>
        <v>141997.87</v>
      </c>
      <c r="C234" s="21">
        <f>C232+C229+C226+C221+C216</f>
        <v>6717.15</v>
      </c>
      <c r="D234" s="21" t="e">
        <f>D232+D229+D226+D221+D216</f>
        <v>#DIV/0!</v>
      </c>
      <c r="E234" s="13">
        <f>E232+E229+E226+E221+E216</f>
        <v>6717.15</v>
      </c>
    </row>
    <row r="235" spans="1:5" s="53" customFormat="1" ht="29.25" customHeight="1" hidden="1">
      <c r="A235" s="8" t="s">
        <v>27</v>
      </c>
      <c r="B235" s="38" t="e">
        <f>B234/B233</f>
        <v>#DIV/0!</v>
      </c>
      <c r="C235" s="38">
        <f>C234/C233</f>
        <v>0.9691458663973452</v>
      </c>
      <c r="D235" s="29" t="e">
        <f>D234/D233</f>
        <v>#DIV/0!</v>
      </c>
      <c r="E235" s="29">
        <f>E234/E233</f>
        <v>0.9691458663973452</v>
      </c>
    </row>
    <row r="236" spans="1:5" s="53" customFormat="1" ht="33" customHeight="1" hidden="1">
      <c r="A236" s="39" t="s">
        <v>134</v>
      </c>
      <c r="B236" s="21">
        <f>B214*0.45+B219*0.3+B224*0.19+B231*0.2</f>
        <v>0</v>
      </c>
      <c r="C236" s="21">
        <f>C214*0.45+C219*0.3+C224*0.19+C231*0.2</f>
        <v>0</v>
      </c>
      <c r="D236" s="19"/>
      <c r="E236" s="62">
        <f>E214*0.45+E219*0.3+E224*0.19+E231*0.2</f>
        <v>0</v>
      </c>
    </row>
    <row r="237" spans="1:5" s="53" customFormat="1" ht="24" customHeight="1" hidden="1">
      <c r="A237" s="39" t="s">
        <v>135</v>
      </c>
      <c r="B237" s="13">
        <v>54088</v>
      </c>
      <c r="C237" s="13">
        <v>53166.6</v>
      </c>
      <c r="D237" s="29">
        <f>C237/B237</f>
        <v>0.9829647981067889</v>
      </c>
      <c r="E237" s="52">
        <v>2831.4</v>
      </c>
    </row>
    <row r="238" spans="1:5" s="53" customFormat="1" ht="27.75" customHeight="1" hidden="1">
      <c r="A238" s="57" t="s">
        <v>136</v>
      </c>
      <c r="B238" s="55">
        <f>B234*10/B237</f>
        <v>26.253118991273478</v>
      </c>
      <c r="C238" s="55">
        <f>C234*10/C237</f>
        <v>1.2634153773233572</v>
      </c>
      <c r="D238" s="55" t="e">
        <f>D234/#REF!</f>
        <v>#DIV/0!</v>
      </c>
      <c r="E238" s="56">
        <f>E234*10/E237</f>
        <v>23.723776223776223</v>
      </c>
    </row>
    <row r="239" spans="1:5" s="63" customFormat="1" ht="20.25" customHeight="1" hidden="1">
      <c r="A239" s="155" t="s">
        <v>137</v>
      </c>
      <c r="B239" s="156"/>
      <c r="C239" s="156"/>
      <c r="D239" s="156"/>
      <c r="E239" s="156"/>
    </row>
    <row r="240" spans="1:5" s="63" customFormat="1" ht="27.75" customHeight="1" hidden="1">
      <c r="A240" s="57" t="s">
        <v>138</v>
      </c>
      <c r="B240" s="64"/>
      <c r="C240" s="55">
        <f>SUM(E240:E240)</f>
        <v>56</v>
      </c>
      <c r="D240" s="55"/>
      <c r="E240" s="56">
        <v>56</v>
      </c>
    </row>
    <row r="241" spans="1:5" s="63" customFormat="1" ht="24.75" customHeight="1" hidden="1">
      <c r="A241" s="57" t="s">
        <v>139</v>
      </c>
      <c r="B241" s="64"/>
      <c r="C241" s="55" t="s">
        <v>140</v>
      </c>
      <c r="D241" s="55"/>
      <c r="E241" s="56"/>
    </row>
    <row r="242" spans="1:5" s="63" customFormat="1" ht="2.25" customHeight="1">
      <c r="A242" s="57" t="s">
        <v>141</v>
      </c>
      <c r="B242" s="64"/>
      <c r="C242" s="55" t="s">
        <v>142</v>
      </c>
      <c r="D242" s="55"/>
      <c r="E242" s="56"/>
    </row>
    <row r="243" spans="1:18" ht="36" customHeight="1">
      <c r="A243" s="31"/>
      <c r="B243" s="31"/>
      <c r="C243" s="31"/>
      <c r="D243" s="31"/>
      <c r="N243" s="1"/>
      <c r="O243" s="1"/>
      <c r="P243" s="1"/>
      <c r="Q243" s="1"/>
      <c r="R243" s="1"/>
    </row>
    <row r="244" spans="1:18" ht="36" customHeight="1">
      <c r="A244" s="31"/>
      <c r="B244" s="31"/>
      <c r="C244" s="31"/>
      <c r="D244" s="31"/>
      <c r="N244" s="1"/>
      <c r="O244" s="1"/>
      <c r="P244" s="1"/>
      <c r="Q244" s="1"/>
      <c r="R244" s="1"/>
    </row>
    <row r="245" s="65" customFormat="1" ht="29.25" customHeight="1"/>
    <row r="246" s="66" customFormat="1" ht="16.5"/>
    <row r="247" spans="1:18" ht="21" customHeight="1">
      <c r="A247" s="31"/>
      <c r="B247" s="31"/>
      <c r="C247" s="31"/>
      <c r="D247" s="31"/>
      <c r="N247" s="1"/>
      <c r="O247" s="1"/>
      <c r="P247" s="1"/>
      <c r="Q247" s="1"/>
      <c r="R247" s="1"/>
    </row>
    <row r="248" spans="1:18" ht="20.25" customHeight="1">
      <c r="A248" s="31"/>
      <c r="B248" s="31"/>
      <c r="C248" s="31"/>
      <c r="D248" s="31"/>
      <c r="N248" s="1"/>
      <c r="O248" s="1"/>
      <c r="P248" s="1"/>
      <c r="Q248" s="1"/>
      <c r="R248" s="1"/>
    </row>
    <row r="249" spans="1:18" ht="16.5">
      <c r="A249" s="31"/>
      <c r="B249" s="31"/>
      <c r="C249" s="31"/>
      <c r="D249" s="31"/>
      <c r="N249" s="1"/>
      <c r="O249" s="1"/>
      <c r="P249" s="1"/>
      <c r="Q249" s="1"/>
      <c r="R249" s="1"/>
    </row>
    <row r="250" spans="1:18" ht="66" customHeight="1">
      <c r="A250" s="31"/>
      <c r="B250" s="31"/>
      <c r="C250" s="31"/>
      <c r="D250" s="31"/>
      <c r="N250" s="1"/>
      <c r="O250" s="1"/>
      <c r="P250" s="1"/>
      <c r="Q250" s="1"/>
      <c r="R250" s="1"/>
    </row>
    <row r="251" spans="1:18" ht="48.75" customHeight="1">
      <c r="A251" s="31"/>
      <c r="B251" s="31"/>
      <c r="C251" s="31"/>
      <c r="D251" s="31"/>
      <c r="N251" s="1"/>
      <c r="O251" s="1"/>
      <c r="P251" s="1"/>
      <c r="Q251" s="1"/>
      <c r="R251" s="1"/>
    </row>
    <row r="252" s="17" customFormat="1" ht="51" customHeight="1"/>
    <row r="253" spans="1:18" ht="16.5">
      <c r="A253" s="31"/>
      <c r="B253" s="31"/>
      <c r="C253" s="31"/>
      <c r="D253" s="31"/>
      <c r="N253" s="1"/>
      <c r="O253" s="1"/>
      <c r="P253" s="1"/>
      <c r="Q253" s="1"/>
      <c r="R253" s="1"/>
    </row>
    <row r="254" spans="1:18" ht="16.5">
      <c r="A254" s="31"/>
      <c r="B254" s="31"/>
      <c r="C254" s="31"/>
      <c r="D254" s="31"/>
      <c r="N254" s="1"/>
      <c r="O254" s="1"/>
      <c r="P254" s="1"/>
      <c r="Q254" s="1"/>
      <c r="R254" s="1"/>
    </row>
    <row r="255" spans="1:18" ht="16.5">
      <c r="A255" s="31"/>
      <c r="B255" s="31"/>
      <c r="C255" s="31"/>
      <c r="D255" s="31"/>
      <c r="N255" s="1"/>
      <c r="O255" s="1"/>
      <c r="P255" s="1"/>
      <c r="Q255" s="1"/>
      <c r="R255" s="1"/>
    </row>
    <row r="256" spans="1:18" ht="16.5">
      <c r="A256" s="31"/>
      <c r="B256" s="31"/>
      <c r="C256" s="31"/>
      <c r="D256" s="31"/>
      <c r="N256" s="1"/>
      <c r="O256" s="1"/>
      <c r="P256" s="1"/>
      <c r="Q256" s="1"/>
      <c r="R256" s="1"/>
    </row>
    <row r="257" spans="1:18" ht="16.5">
      <c r="A257" s="31"/>
      <c r="B257" s="31"/>
      <c r="C257" s="31"/>
      <c r="D257" s="31"/>
      <c r="N257" s="1"/>
      <c r="O257" s="1"/>
      <c r="P257" s="1"/>
      <c r="Q257" s="1"/>
      <c r="R257" s="1"/>
    </row>
    <row r="258" spans="1:18" ht="16.5">
      <c r="A258" s="31"/>
      <c r="B258" s="31"/>
      <c r="C258" s="31"/>
      <c r="D258" s="31"/>
      <c r="N258" s="1"/>
      <c r="O258" s="1"/>
      <c r="P258" s="1"/>
      <c r="Q258" s="1"/>
      <c r="R258" s="1"/>
    </row>
    <row r="259" spans="1:4" ht="16.5" hidden="1">
      <c r="A259" s="35" t="s">
        <v>55</v>
      </c>
      <c r="B259" s="9"/>
      <c r="C259" s="9"/>
      <c r="D259" s="9"/>
    </row>
    <row r="260" spans="1:4" ht="16.5" hidden="1">
      <c r="A260" s="35" t="s">
        <v>56</v>
      </c>
      <c r="B260" s="9"/>
      <c r="C260" s="9"/>
      <c r="D260" s="9"/>
    </row>
    <row r="261" spans="1:4" ht="0.75" customHeight="1">
      <c r="A261" s="35" t="s">
        <v>58</v>
      </c>
      <c r="B261" s="9"/>
      <c r="C261" s="9"/>
      <c r="D261" s="9"/>
    </row>
    <row r="262" spans="1:4" ht="16.5">
      <c r="A262" s="35"/>
      <c r="B262" s="9"/>
      <c r="C262" s="9"/>
      <c r="D262" s="9"/>
    </row>
    <row r="263" spans="1:4" ht="16.5">
      <c r="A263" s="35"/>
      <c r="B263" s="9"/>
      <c r="C263" s="9"/>
      <c r="D263" s="9"/>
    </row>
    <row r="264" spans="1:4" ht="16.5">
      <c r="A264" s="35"/>
      <c r="B264" s="9"/>
      <c r="C264" s="9"/>
      <c r="D264" s="9"/>
    </row>
    <row r="265" spans="1:4" ht="16.5">
      <c r="A265" s="35"/>
      <c r="B265" s="9"/>
      <c r="C265" s="9"/>
      <c r="D265" s="9"/>
    </row>
    <row r="266" spans="1:4" ht="16.5">
      <c r="A266" s="35"/>
      <c r="B266" s="9"/>
      <c r="C266" s="9"/>
      <c r="D266" s="9"/>
    </row>
    <row r="267" spans="1:4" ht="16.5">
      <c r="A267" s="35"/>
      <c r="B267" s="9"/>
      <c r="C267" s="9"/>
      <c r="D267" s="9"/>
    </row>
    <row r="268" spans="1:4" ht="16.5">
      <c r="A268" s="35"/>
      <c r="B268" s="9"/>
      <c r="C268" s="9"/>
      <c r="D268" s="9"/>
    </row>
    <row r="269" spans="1:4" ht="16.5">
      <c r="A269" s="35"/>
      <c r="B269" s="9"/>
      <c r="C269" s="9"/>
      <c r="D269" s="9"/>
    </row>
    <row r="270" spans="1:4" ht="16.5">
      <c r="A270" s="35"/>
      <c r="B270" s="9"/>
      <c r="C270" s="9"/>
      <c r="D270" s="9"/>
    </row>
    <row r="271" spans="1:4" ht="16.5">
      <c r="A271" s="35"/>
      <c r="B271" s="9"/>
      <c r="C271" s="9"/>
      <c r="D271" s="9"/>
    </row>
    <row r="272" spans="1:4" ht="16.5">
      <c r="A272" s="35"/>
      <c r="B272" s="9"/>
      <c r="C272" s="9"/>
      <c r="D272" s="9"/>
    </row>
  </sheetData>
  <sheetProtection/>
  <mergeCells count="7">
    <mergeCell ref="A239:E239"/>
    <mergeCell ref="E5:E6"/>
    <mergeCell ref="A2:E2"/>
    <mergeCell ref="A4:A6"/>
    <mergeCell ref="B4:B6"/>
    <mergeCell ref="C4:C6"/>
    <mergeCell ref="D4:D6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Пресс-секретарь</cp:lastModifiedBy>
  <cp:lastPrinted>2018-08-19T15:59:02Z</cp:lastPrinted>
  <dcterms:created xsi:type="dcterms:W3CDTF">2001-05-07T11:51:26Z</dcterms:created>
  <dcterms:modified xsi:type="dcterms:W3CDTF">2018-08-21T07:19:41Z</dcterms:modified>
  <cp:category/>
  <cp:version/>
  <cp:contentType/>
  <cp:contentStatus/>
</cp:coreProperties>
</file>